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Daio5-PC\Desktop\ก่อสร้าง อาคารทันตกรรม ใหม่\วุฒิส่งให้ 22กย68\"/>
    </mc:Choice>
  </mc:AlternateContent>
  <xr:revisionPtr revIDLastSave="0" documentId="13_ncr:1_{A43D35DB-AEC3-4B15-B1B2-E8116A6BB55B}" xr6:coauthVersionLast="47" xr6:coauthVersionMax="47" xr10:uidLastSave="{00000000-0000-0000-0000-000000000000}"/>
  <bookViews>
    <workbookView xWindow="-120" yWindow="-120" windowWidth="24240" windowHeight="13020" activeTab="2" xr2:uid="{00000000-000D-0000-FFFF-FFFF00000000}"/>
  </bookViews>
  <sheets>
    <sheet name="ปร.6" sheetId="1" r:id="rId1"/>
    <sheet name="ปร.5" sheetId="2" r:id="rId2"/>
    <sheet name="ปร.4" sheetId="3" r:id="rId3"/>
    <sheet name="Factor F " sheetId="12" r:id="rId4"/>
    <sheet name="Sheet2" sheetId="14" state="hidden" r:id="rId5"/>
    <sheet name="Sheet1" sheetId="13" state="hidden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_FAC1">[1]สรุป!$C$307</definedName>
    <definedName name="_Fill" localSheetId="3" hidden="1">[2]PL!#REF!</definedName>
    <definedName name="_Fill" hidden="1">[3]PL!#REF!</definedName>
    <definedName name="aa" localSheetId="3" hidden="1">{"'SUMMATION'!$B$2:$I$2"}</definedName>
    <definedName name="aa" hidden="1">{"'SUMMATION'!$B$2:$I$2"}</definedName>
    <definedName name="aaa" localSheetId="3" hidden="1">{"'SUMMATION'!$B$2:$I$2"}</definedName>
    <definedName name="aaa" hidden="1">{"'SUMMATION'!$B$2:$I$2"}</definedName>
    <definedName name="CCTV">[4]boq!#REF!</definedName>
    <definedName name="DB12_MM." localSheetId="3">#REF!</definedName>
    <definedName name="DB12_MM.">#REF!</definedName>
    <definedName name="DB16_MM." localSheetId="3">#REF!</definedName>
    <definedName name="DB16_MM.">#REF!</definedName>
    <definedName name="DB20_MM." localSheetId="3">#REF!</definedName>
    <definedName name="DB20_MM.">#REF!</definedName>
    <definedName name="DB25_MM." localSheetId="3">#REF!</definedName>
    <definedName name="DB25_MM.">#REF!</definedName>
    <definedName name="DB28_MM." localSheetId="3">#REF!</definedName>
    <definedName name="DB28_MM.">#REF!</definedName>
    <definedName name="factor_table" localSheetId="3">'[5]Factor  F_6%'!$F$10:$F$33</definedName>
    <definedName name="factor_table">#REF!</definedName>
    <definedName name="HTML_CodePage" hidden="1">874</definedName>
    <definedName name="HTML_Control" localSheetId="3" hidden="1">{"'SUMMATION'!$B$2:$I$2"}</definedName>
    <definedName name="HTML_Control" hidden="1">{"'SUMMATION'!$B$2:$I$2"}</definedName>
    <definedName name="HTML_Description" hidden="1">""</definedName>
    <definedName name="HTML_Email" hidden="1">""</definedName>
    <definedName name="HTML_Header" hidden="1">"SUMMATION"</definedName>
    <definedName name="HTML_LastUpdate" hidden="1">"21/3/02"</definedName>
    <definedName name="HTML_LineAfter" hidden="1">FALSE</definedName>
    <definedName name="HTML_LineBefore" hidden="1">FALSE</definedName>
    <definedName name="HTML_Name" hidden="1">"Estimate_5"</definedName>
    <definedName name="HTML_OBDlg2" hidden="1">TRUE</definedName>
    <definedName name="HTML_OBDlg4" hidden="1">TRUE</definedName>
    <definedName name="HTML_OS" hidden="1">0</definedName>
    <definedName name="HTML_PathFile" hidden="1">"C:\SAni.htm"</definedName>
    <definedName name="HTML_Title" hidden="1">"อาคารเรียนรวม"</definedName>
    <definedName name="MATV">[4]boq!#REF!</definedName>
    <definedName name="MATV1">[4]boq!#REF!</definedName>
    <definedName name="_xlnm.Print_Area" localSheetId="3">#REF!</definedName>
    <definedName name="_xlnm.Print_Area" localSheetId="2">ปร.4!$A$1:$M$168</definedName>
    <definedName name="_xlnm.Print_Area" localSheetId="1">ปร.5!$A$1:$N$35</definedName>
    <definedName name="_xlnm.Print_Area" localSheetId="0">ปร.6!$A$1:$J$34</definedName>
    <definedName name="_xlnm.Print_Area">#REF!</definedName>
    <definedName name="PRINT_AREA_MI">'[6]LOTUS-EE1'!#REF!</definedName>
    <definedName name="_xlnm.Print_Titles" localSheetId="3">'[7]บัญชีวัสดุ-ราคา'!$44:$47</definedName>
    <definedName name="_xlnm.Print_Titles" localSheetId="2">ปร.4!$2:$6</definedName>
    <definedName name="_xlnm.Print_Titles">'[8]บัญชีวัสดุ-ราคา'!$44:$47</definedName>
    <definedName name="WALL" localSheetId="3" hidden="1">{"'SUMMATION'!$B$2:$I$2"}</definedName>
    <definedName name="WALL" hidden="1">{"'SUMMATION'!$B$2:$I$2"}</definedName>
    <definedName name="WEIGHT" localSheetId="3">#REF!</definedName>
    <definedName name="WEIGHT">#REF!</definedName>
    <definedName name="กราวน์">[4]boq!#REF!</definedName>
    <definedName name="โครงการ__อาคาร_พักแพทย์_พยาบาล_เภสัชกร_และ_ทันตแพทย์" localSheetId="3">#REF!</definedName>
    <definedName name="โครงการ__อาคาร_พักแพทย์_พยาบาล_เภสัชกร_และ_ทันตแพทย์">#REF!</definedName>
    <definedName name="ใบ" localSheetId="3" hidden="1">{"'SUMMATION'!$B$2:$I$2"}</definedName>
    <definedName name="ใบ" hidden="1">{"'SUMMATION'!$B$2:$I$2"}</definedName>
    <definedName name="ปก32" localSheetId="3" hidden="1">{"'SUMMATION'!$B$2:$I$2"}</definedName>
    <definedName name="ปก32" hidden="1">{"'SUMMATION'!$B$2:$I$2"}</definedName>
    <definedName name="ภาพและเสียง">[4]boq!#REF!</definedName>
    <definedName name="แสง">[4]boq!#REF!</definedName>
    <definedName name="แสงสว่างห้องประชุม">[4]boq!#REF!</definedName>
  </definedNames>
  <calcPr calcId="181029"/>
</workbook>
</file>

<file path=xl/calcChain.xml><?xml version="1.0" encoding="utf-8"?>
<calcChain xmlns="http://schemas.openxmlformats.org/spreadsheetml/2006/main">
  <c r="M10" i="2" l="1"/>
  <c r="K96" i="3"/>
  <c r="K97" i="3"/>
  <c r="K98" i="3"/>
  <c r="K99" i="3"/>
  <c r="K100" i="3"/>
  <c r="K101" i="3"/>
  <c r="K102" i="3"/>
  <c r="K103" i="3"/>
  <c r="K104" i="3"/>
  <c r="K105" i="3"/>
  <c r="K106" i="3"/>
  <c r="K107" i="3"/>
  <c r="K108" i="3"/>
  <c r="K109" i="3"/>
  <c r="K110" i="3"/>
  <c r="K111" i="3"/>
  <c r="I96" i="3"/>
  <c r="I97" i="3"/>
  <c r="I98" i="3"/>
  <c r="I99" i="3"/>
  <c r="I100" i="3"/>
  <c r="L100" i="3" s="1"/>
  <c r="I101" i="3"/>
  <c r="I102" i="3"/>
  <c r="I103" i="3"/>
  <c r="I104" i="3"/>
  <c r="I105" i="3"/>
  <c r="I106" i="3"/>
  <c r="I107" i="3"/>
  <c r="I108" i="3"/>
  <c r="I109" i="3"/>
  <c r="L109" i="3" s="1"/>
  <c r="I110" i="3"/>
  <c r="I111" i="3"/>
  <c r="K80" i="3"/>
  <c r="K81" i="3"/>
  <c r="K82" i="3"/>
  <c r="K83" i="3"/>
  <c r="K84" i="3"/>
  <c r="K85" i="3"/>
  <c r="K86" i="3"/>
  <c r="K87" i="3"/>
  <c r="K88" i="3"/>
  <c r="K89" i="3"/>
  <c r="I80" i="3"/>
  <c r="I81" i="3"/>
  <c r="I82" i="3"/>
  <c r="I83" i="3"/>
  <c r="L83" i="3" s="1"/>
  <c r="I84" i="3"/>
  <c r="I85" i="3"/>
  <c r="L85" i="3" s="1"/>
  <c r="I86" i="3"/>
  <c r="I87" i="3"/>
  <c r="I88" i="3"/>
  <c r="I89" i="3"/>
  <c r="K48" i="3"/>
  <c r="K51" i="3"/>
  <c r="K52" i="3"/>
  <c r="K56" i="3"/>
  <c r="K60" i="3"/>
  <c r="K61" i="3"/>
  <c r="K62" i="3"/>
  <c r="K63" i="3"/>
  <c r="K64" i="3"/>
  <c r="K65" i="3"/>
  <c r="K66" i="3"/>
  <c r="K68" i="3"/>
  <c r="K70" i="3"/>
  <c r="K71" i="3"/>
  <c r="L71" i="3" s="1"/>
  <c r="K72" i="3"/>
  <c r="K73" i="3"/>
  <c r="K74" i="3"/>
  <c r="I48" i="3"/>
  <c r="I51" i="3"/>
  <c r="I52" i="3"/>
  <c r="I56" i="3"/>
  <c r="I60" i="3"/>
  <c r="I61" i="3"/>
  <c r="I62" i="3"/>
  <c r="I63" i="3"/>
  <c r="I64" i="3"/>
  <c r="L64" i="3" s="1"/>
  <c r="I65" i="3"/>
  <c r="I66" i="3"/>
  <c r="I68" i="3"/>
  <c r="I70" i="3"/>
  <c r="L70" i="3" s="1"/>
  <c r="I71" i="3"/>
  <c r="I72" i="3"/>
  <c r="I73" i="3"/>
  <c r="I74" i="3"/>
  <c r="K32" i="3"/>
  <c r="K33" i="3"/>
  <c r="K34" i="3"/>
  <c r="K35" i="3"/>
  <c r="K36" i="3"/>
  <c r="K37" i="3"/>
  <c r="K38" i="3"/>
  <c r="K39" i="3"/>
  <c r="K40" i="3"/>
  <c r="K41" i="3"/>
  <c r="I32" i="3"/>
  <c r="I33" i="3"/>
  <c r="I34" i="3"/>
  <c r="I35" i="3"/>
  <c r="I36" i="3"/>
  <c r="I37" i="3"/>
  <c r="I38" i="3"/>
  <c r="I39" i="3"/>
  <c r="I40" i="3"/>
  <c r="I41" i="3"/>
  <c r="K9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I9" i="3"/>
  <c r="L9" i="3" s="1"/>
  <c r="I10" i="3"/>
  <c r="I11" i="3"/>
  <c r="I12" i="3"/>
  <c r="L12" i="3" s="1"/>
  <c r="I13" i="3"/>
  <c r="I14" i="3"/>
  <c r="I15" i="3"/>
  <c r="I16" i="3"/>
  <c r="I17" i="3"/>
  <c r="I18" i="3"/>
  <c r="I19" i="3"/>
  <c r="I20" i="3"/>
  <c r="I21" i="3"/>
  <c r="I22" i="3"/>
  <c r="I23" i="3"/>
  <c r="L23" i="3" s="1"/>
  <c r="I24" i="3"/>
  <c r="I25" i="3"/>
  <c r="I26" i="3"/>
  <c r="K45" i="14"/>
  <c r="K54" i="14"/>
  <c r="K55" i="14"/>
  <c r="K56" i="14"/>
  <c r="K57" i="14"/>
  <c r="K117" i="3"/>
  <c r="L117" i="3" s="1"/>
  <c r="K118" i="3"/>
  <c r="L118" i="3" s="1"/>
  <c r="K119" i="3"/>
  <c r="L119" i="3"/>
  <c r="K120" i="3"/>
  <c r="L120" i="3" s="1"/>
  <c r="K121" i="3"/>
  <c r="L121" i="3"/>
  <c r="K122" i="3"/>
  <c r="L122" i="3" s="1"/>
  <c r="K123" i="3"/>
  <c r="L123" i="3" s="1"/>
  <c r="K124" i="3"/>
  <c r="L124" i="3" s="1"/>
  <c r="K125" i="3"/>
  <c r="L125" i="3"/>
  <c r="K126" i="3"/>
  <c r="L126" i="3" s="1"/>
  <c r="K127" i="3"/>
  <c r="L127" i="3"/>
  <c r="K128" i="3"/>
  <c r="L128" i="3"/>
  <c r="K129" i="3"/>
  <c r="L129" i="3" s="1"/>
  <c r="K130" i="3"/>
  <c r="K131" i="3"/>
  <c r="L131" i="3" s="1"/>
  <c r="K132" i="3"/>
  <c r="L132" i="3" s="1"/>
  <c r="K133" i="3"/>
  <c r="L133" i="3"/>
  <c r="K134" i="3"/>
  <c r="L134" i="3" s="1"/>
  <c r="K135" i="3"/>
  <c r="L135" i="3" s="1"/>
  <c r="K136" i="3"/>
  <c r="L136" i="3"/>
  <c r="K137" i="3"/>
  <c r="L137" i="3" s="1"/>
  <c r="K138" i="3"/>
  <c r="L138" i="3" s="1"/>
  <c r="K139" i="3"/>
  <c r="L139" i="3" s="1"/>
  <c r="K140" i="3"/>
  <c r="L140" i="3" s="1"/>
  <c r="K141" i="3"/>
  <c r="L141" i="3" s="1"/>
  <c r="K142" i="3"/>
  <c r="L142" i="3" s="1"/>
  <c r="K143" i="3"/>
  <c r="L143" i="3"/>
  <c r="K144" i="3"/>
  <c r="L144" i="3" s="1"/>
  <c r="K145" i="3"/>
  <c r="L145" i="3"/>
  <c r="K146" i="3"/>
  <c r="L146" i="3" s="1"/>
  <c r="K147" i="3"/>
  <c r="L147" i="3" s="1"/>
  <c r="K148" i="3"/>
  <c r="L148" i="3" s="1"/>
  <c r="K149" i="3"/>
  <c r="L149" i="3"/>
  <c r="K150" i="3"/>
  <c r="L150" i="3"/>
  <c r="K156" i="3"/>
  <c r="L156" i="3" s="1"/>
  <c r="K157" i="3"/>
  <c r="L157" i="3"/>
  <c r="K158" i="3"/>
  <c r="L158" i="3"/>
  <c r="K159" i="3"/>
  <c r="L159" i="3" s="1"/>
  <c r="K160" i="3"/>
  <c r="L160" i="3" s="1"/>
  <c r="K161" i="3"/>
  <c r="L161" i="3" s="1"/>
  <c r="K162" i="3"/>
  <c r="L162" i="3" s="1"/>
  <c r="L39" i="3" l="1"/>
  <c r="L36" i="3"/>
  <c r="L35" i="3"/>
  <c r="L17" i="3"/>
  <c r="L34" i="3"/>
  <c r="L11" i="3"/>
  <c r="L82" i="3"/>
  <c r="L10" i="3"/>
  <c r="L41" i="3"/>
  <c r="L40" i="3"/>
  <c r="L84" i="3"/>
  <c r="L103" i="3"/>
  <c r="L73" i="3"/>
  <c r="L107" i="3"/>
  <c r="L104" i="3"/>
  <c r="L61" i="3"/>
  <c r="L97" i="3"/>
  <c r="L25" i="3"/>
  <c r="L74" i="3"/>
  <c r="L60" i="3"/>
  <c r="L108" i="3"/>
  <c r="L24" i="3"/>
  <c r="L19" i="3"/>
  <c r="L18" i="3"/>
  <c r="L56" i="3"/>
  <c r="L52" i="3"/>
  <c r="L96" i="3"/>
  <c r="L51" i="3"/>
  <c r="L48" i="3"/>
  <c r="L106" i="3"/>
  <c r="L68" i="3"/>
  <c r="L105" i="3"/>
  <c r="L37" i="3"/>
  <c r="L66" i="3"/>
  <c r="L65" i="3"/>
  <c r="L14" i="3"/>
  <c r="L26" i="3"/>
  <c r="L38" i="3"/>
  <c r="L72" i="3"/>
  <c r="L102" i="3"/>
  <c r="L101" i="3"/>
  <c r="L111" i="3"/>
  <c r="L99" i="3"/>
  <c r="L98" i="3"/>
  <c r="L110" i="3"/>
  <c r="L89" i="3"/>
  <c r="L88" i="3"/>
  <c r="L87" i="3"/>
  <c r="L86" i="3"/>
  <c r="L81" i="3"/>
  <c r="L80" i="3"/>
  <c r="L62" i="3"/>
  <c r="L63" i="3"/>
  <c r="L33" i="3"/>
  <c r="L32" i="3"/>
  <c r="L13" i="3"/>
  <c r="L21" i="3"/>
  <c r="L20" i="3"/>
  <c r="L16" i="3"/>
  <c r="L15" i="3"/>
  <c r="L22" i="3"/>
  <c r="L130" i="3"/>
  <c r="O103" i="14"/>
  <c r="P103" i="14"/>
  <c r="Q103" i="14"/>
  <c r="N103" i="14"/>
  <c r="O106" i="14"/>
  <c r="P106" i="14"/>
  <c r="Q106" i="14"/>
  <c r="N106" i="14"/>
  <c r="J102" i="14"/>
  <c r="O102" i="14"/>
  <c r="P99" i="14"/>
  <c r="O98" i="14"/>
  <c r="J100" i="14"/>
  <c r="N100" i="14" s="1"/>
  <c r="J99" i="14"/>
  <c r="J98" i="14"/>
  <c r="N92" i="14"/>
  <c r="N93" i="14"/>
  <c r="O95" i="14"/>
  <c r="O96" i="14"/>
  <c r="N91" i="14"/>
  <c r="L92" i="14"/>
  <c r="L93" i="14"/>
  <c r="L95" i="14"/>
  <c r="L96" i="14"/>
  <c r="L91" i="14"/>
  <c r="K96" i="14"/>
  <c r="K95" i="14"/>
  <c r="K93" i="14"/>
  <c r="K92" i="14"/>
  <c r="K91" i="14"/>
  <c r="Q95" i="14"/>
  <c r="Q96" i="14"/>
  <c r="Q94" i="14"/>
  <c r="P92" i="14"/>
  <c r="P93" i="14"/>
  <c r="P91" i="14"/>
  <c r="J92" i="14"/>
  <c r="J93" i="14"/>
  <c r="J94" i="14"/>
  <c r="J95" i="14"/>
  <c r="J96" i="14"/>
  <c r="J91" i="14"/>
  <c r="I94" i="14"/>
  <c r="I92" i="14"/>
  <c r="I93" i="14"/>
  <c r="I95" i="14"/>
  <c r="I96" i="14"/>
  <c r="I91" i="14"/>
  <c r="M84" i="14"/>
  <c r="M85" i="14"/>
  <c r="M86" i="14"/>
  <c r="M83" i="14"/>
  <c r="O83" i="14" s="1"/>
  <c r="I89" i="14"/>
  <c r="J89" i="14" s="1"/>
  <c r="P89" i="14" s="1"/>
  <c r="I88" i="14"/>
  <c r="J88" i="14" s="1"/>
  <c r="P88" i="14" s="1"/>
  <c r="J86" i="14"/>
  <c r="P86" i="14" s="1"/>
  <c r="O85" i="14"/>
  <c r="O86" i="14"/>
  <c r="I85" i="14"/>
  <c r="J85" i="14" s="1"/>
  <c r="P85" i="14" s="1"/>
  <c r="I86" i="14"/>
  <c r="O84" i="14"/>
  <c r="I84" i="14"/>
  <c r="J84" i="14" s="1"/>
  <c r="P84" i="14" s="1"/>
  <c r="I83" i="14"/>
  <c r="J83" i="14" s="1"/>
  <c r="P83" i="14" s="1"/>
  <c r="K79" i="14"/>
  <c r="K76" i="14"/>
  <c r="K77" i="14"/>
  <c r="K78" i="14"/>
  <c r="K75" i="14"/>
  <c r="K70" i="14"/>
  <c r="K71" i="14"/>
  <c r="K72" i="14"/>
  <c r="K73" i="14"/>
  <c r="K69" i="14"/>
  <c r="K67" i="14"/>
  <c r="K66" i="14"/>
  <c r="K62" i="14"/>
  <c r="K63" i="14"/>
  <c r="K64" i="14"/>
  <c r="K61" i="14"/>
  <c r="K10" i="14"/>
  <c r="K11" i="14"/>
  <c r="K12" i="14"/>
  <c r="K40" i="14"/>
  <c r="K41" i="14"/>
  <c r="K42" i="14"/>
  <c r="K39" i="14"/>
  <c r="K27" i="14"/>
  <c r="K28" i="14"/>
  <c r="K29" i="14"/>
  <c r="K26" i="14"/>
  <c r="K3" i="14"/>
  <c r="K4" i="14"/>
  <c r="K5" i="14"/>
  <c r="K9" i="14"/>
  <c r="K2" i="14"/>
  <c r="K53" i="14"/>
  <c r="K48" i="14"/>
  <c r="K49" i="14"/>
  <c r="K50" i="14"/>
  <c r="K51" i="14"/>
  <c r="K47" i="14"/>
  <c r="K44" i="14"/>
  <c r="U3" i="14"/>
  <c r="U4" i="14"/>
  <c r="U2" i="14"/>
  <c r="U5" i="14" s="1"/>
  <c r="K35" i="14"/>
  <c r="K34" i="14"/>
  <c r="K33" i="14"/>
  <c r="K32" i="14"/>
  <c r="K31" i="14"/>
  <c r="K21" i="14"/>
  <c r="K22" i="14"/>
  <c r="K20" i="14"/>
  <c r="K15" i="14"/>
  <c r="K16" i="14"/>
  <c r="K17" i="14"/>
  <c r="K18" i="14"/>
  <c r="K14" i="14"/>
  <c r="K36" i="14" l="1"/>
  <c r="K80" i="14"/>
  <c r="K58" i="14"/>
  <c r="K6" i="14"/>
  <c r="K23" i="14"/>
  <c r="K116" i="3" l="1"/>
  <c r="K79" i="3" l="1"/>
  <c r="I79" i="3"/>
  <c r="I95" i="3"/>
  <c r="K95" i="3"/>
  <c r="A2" i="3"/>
  <c r="D2" i="3"/>
  <c r="A3" i="3"/>
  <c r="D3" i="3"/>
  <c r="E3" i="2"/>
  <c r="E2" i="2"/>
  <c r="A5" i="2"/>
  <c r="A3" i="2"/>
  <c r="A2" i="2"/>
  <c r="L10" i="2"/>
  <c r="I90" i="3" l="1"/>
  <c r="L79" i="3"/>
  <c r="L95" i="3"/>
  <c r="I113" i="3"/>
  <c r="F57" i="3" l="1"/>
  <c r="F55" i="3"/>
  <c r="F54" i="3"/>
  <c r="F59" i="3"/>
  <c r="F58" i="3"/>
  <c r="F50" i="3"/>
  <c r="F49" i="3"/>
  <c r="F47" i="3"/>
  <c r="K155" i="3"/>
  <c r="K164" i="3" s="1"/>
  <c r="I164" i="3"/>
  <c r="K152" i="3"/>
  <c r="K49" i="3" l="1"/>
  <c r="I49" i="3"/>
  <c r="L49" i="3" s="1"/>
  <c r="K50" i="3"/>
  <c r="I50" i="3"/>
  <c r="L50" i="3" s="1"/>
  <c r="I58" i="3"/>
  <c r="K58" i="3"/>
  <c r="I59" i="3"/>
  <c r="K59" i="3"/>
  <c r="I54" i="3"/>
  <c r="K54" i="3"/>
  <c r="I55" i="3"/>
  <c r="K55" i="3"/>
  <c r="I57" i="3"/>
  <c r="K57" i="3"/>
  <c r="J90" i="3"/>
  <c r="K90" i="3" s="1"/>
  <c r="L90" i="3" s="1"/>
  <c r="I31" i="3"/>
  <c r="K31" i="3"/>
  <c r="I152" i="3"/>
  <c r="F67" i="3"/>
  <c r="F53" i="3"/>
  <c r="L155" i="3"/>
  <c r="L164" i="3" s="1"/>
  <c r="K53" i="3" l="1"/>
  <c r="I53" i="3"/>
  <c r="L53" i="3" s="1"/>
  <c r="L55" i="3"/>
  <c r="L54" i="3"/>
  <c r="L59" i="3"/>
  <c r="L58" i="3"/>
  <c r="L57" i="3"/>
  <c r="K67" i="3"/>
  <c r="I67" i="3"/>
  <c r="L31" i="3"/>
  <c r="F69" i="3"/>
  <c r="I47" i="3"/>
  <c r="K69" i="3" l="1"/>
  <c r="I69" i="3"/>
  <c r="L69" i="3" s="1"/>
  <c r="L67" i="3"/>
  <c r="B4" i="13"/>
  <c r="K113" i="3"/>
  <c r="L113" i="3"/>
  <c r="I76" i="3"/>
  <c r="L116" i="3"/>
  <c r="L152" i="3" s="1"/>
  <c r="K47" i="3"/>
  <c r="K76" i="3" s="1"/>
  <c r="D5" i="13" l="1"/>
  <c r="L47" i="3"/>
  <c r="I8" i="3"/>
  <c r="I28" i="3" s="1"/>
  <c r="K8" i="3"/>
  <c r="K28" i="3" s="1"/>
  <c r="L76" i="3" l="1"/>
  <c r="L8" i="3"/>
  <c r="L28" i="3" s="1"/>
  <c r="I92" i="3"/>
  <c r="K92" i="3"/>
  <c r="K43" i="3"/>
  <c r="D3" i="13" l="1"/>
  <c r="L92" i="3"/>
  <c r="A11" i="1"/>
  <c r="L43" i="3" l="1"/>
  <c r="D4" i="13" s="1"/>
  <c r="I43" i="3"/>
  <c r="B3" i="13" l="1"/>
  <c r="B6" i="13" s="1"/>
  <c r="E3" i="13" l="1"/>
  <c r="E4" i="13"/>
  <c r="E5" i="13"/>
  <c r="D5" i="12"/>
  <c r="C9" i="12" s="1"/>
  <c r="E6" i="13" l="1"/>
  <c r="C8" i="12"/>
  <c r="C12" i="12" s="1"/>
  <c r="C10" i="12" l="1"/>
  <c r="C13" i="12" s="1"/>
  <c r="C14" i="12" s="1"/>
  <c r="C16" i="12" l="1"/>
  <c r="L9" i="2"/>
  <c r="M9" i="2" l="1"/>
  <c r="M17" i="2" s="1"/>
  <c r="M18" i="2" s="1"/>
  <c r="G20" i="1" s="1"/>
  <c r="B21" i="1" s="1"/>
  <c r="A18" i="2" l="1"/>
</calcChain>
</file>

<file path=xl/sharedStrings.xml><?xml version="1.0" encoding="utf-8"?>
<sst xmlns="http://schemas.openxmlformats.org/spreadsheetml/2006/main" count="574" uniqueCount="264">
  <si>
    <t>ประมาณราคาเมื่อวันที่</t>
  </si>
  <si>
    <t>ลำดับที่</t>
  </si>
  <si>
    <t>รายการ</t>
  </si>
  <si>
    <t>หมายเหตุ</t>
  </si>
  <si>
    <t>เงื่อนไข</t>
  </si>
  <si>
    <t>สรุป</t>
  </si>
  <si>
    <t>**</t>
  </si>
  <si>
    <t>จำนวน</t>
  </si>
  <si>
    <t>แผ่น</t>
  </si>
  <si>
    <t xml:space="preserve">   เงินล่วงหน้าจ่าย...................</t>
  </si>
  <si>
    <t xml:space="preserve">   เงินประกันผลงานหัก..........</t>
  </si>
  <si>
    <t xml:space="preserve">   ดอกเบี้ยเงินกู้........................</t>
  </si>
  <si>
    <t xml:space="preserve">   ค่าภาษีมูลค่าเพิ่ม.................</t>
  </si>
  <si>
    <t>หน่วย</t>
  </si>
  <si>
    <t>ค่าแรงงาน</t>
  </si>
  <si>
    <t>จำนวนเงิน</t>
  </si>
  <si>
    <t>รวมค่าวัสดุ  และค่าแรงงาน</t>
  </si>
  <si>
    <t>ค่าวัสดุ</t>
  </si>
  <si>
    <t>ค่าก่อสร้าง</t>
  </si>
  <si>
    <t>หน่วย : บาท</t>
  </si>
  <si>
    <t>ค่างานต้นทุน</t>
  </si>
  <si>
    <t>รายการปริมาณงานและราคา</t>
  </si>
  <si>
    <t>ราคาต่อหน่วย</t>
  </si>
  <si>
    <t>Factor  F</t>
  </si>
  <si>
    <t>ยอดสุทธิ</t>
  </si>
  <si>
    <t>บาท</t>
  </si>
  <si>
    <t xml:space="preserve"> </t>
  </si>
  <si>
    <t>ตร.ม.</t>
  </si>
  <si>
    <t>ชุด</t>
  </si>
  <si>
    <t>สถานที่ก่อสร้าง</t>
  </si>
  <si>
    <t>วัน</t>
  </si>
  <si>
    <t>ลบ.ม</t>
  </si>
  <si>
    <t>ไม้แบบ</t>
  </si>
  <si>
    <t>งานเตรียมพื้นที่ปรับระดับดิน</t>
  </si>
  <si>
    <t>งานโครงสร้างคอนกรีตเสริมเหล็ก</t>
  </si>
  <si>
    <t>คอนกรีตหยาบ</t>
  </si>
  <si>
    <t>ทรายหยาบ</t>
  </si>
  <si>
    <t>ตะปู</t>
  </si>
  <si>
    <t>ลวดผูกเหล็ก</t>
  </si>
  <si>
    <t>งานเหล็กรูปพรรณ</t>
  </si>
  <si>
    <t>รวมงานเหล็กรูปพรรณ</t>
  </si>
  <si>
    <t>ม.</t>
  </si>
  <si>
    <t>ท่อน</t>
  </si>
  <si>
    <t>กก.</t>
  </si>
  <si>
    <t>ม้วน</t>
  </si>
  <si>
    <t>งาน</t>
  </si>
  <si>
    <t>ตู้</t>
  </si>
  <si>
    <t xml:space="preserve">  </t>
  </si>
  <si>
    <t>รวมงานไฟฟ้า</t>
  </si>
  <si>
    <t>งานไฟฟ้า</t>
  </si>
  <si>
    <t>ถัง</t>
  </si>
  <si>
    <t>ชุดปลั๊กไฟกราวด์คู่</t>
  </si>
  <si>
    <t>จุด</t>
  </si>
  <si>
    <t>สายไฟ THW-A เบอร์ 50 อะลูมิเนียม ม้วนละ 100 เมตร</t>
  </si>
  <si>
    <t>สายไฟ THW เบอร์ 4 ม้วนละ 100 เมตร</t>
  </si>
  <si>
    <t>สายไฟ THW เบอร์ 2.5 ม้วนละ 100 เมตร</t>
  </si>
  <si>
    <t>งานติดตั้งระบบสายดิน</t>
  </si>
  <si>
    <t>งานติดเชิงชาย C-Chanel ขนาด 22.30 cm</t>
  </si>
  <si>
    <t>ม</t>
  </si>
  <si>
    <t>หมวดงานสถาปัตยกรรมและประตูหน้าต่าง</t>
  </si>
  <si>
    <t>งานก่ออิฐมวลเบา</t>
  </si>
  <si>
    <t>งานฉาบผนังภายนอก</t>
  </si>
  <si>
    <t>งานฉายผนังภายใน</t>
  </si>
  <si>
    <t>งานทาสีภายใน</t>
  </si>
  <si>
    <t>งานทาสีภายนอก</t>
  </si>
  <si>
    <t>รวมหมวดงานสถาปัตยกรรมและประตูหน้าต่าง</t>
  </si>
  <si>
    <t>บ่อ</t>
  </si>
  <si>
    <t>ท่อ PVC 13.5  1/2 นิ้ว</t>
  </si>
  <si>
    <t>งานระบบประปาและสุขาภิบาล</t>
  </si>
  <si>
    <t>ท่อ PVC 13.5  1 นิ้ว</t>
  </si>
  <si>
    <t>รวมงานระบบประปาและสุขาภิบาล</t>
  </si>
  <si>
    <t>ระบบปรับอากาศและระบายอากาศสำหรับห้องทันตกรรมปลอดเชื้อ 1 ห้อง</t>
  </si>
  <si>
    <t>เครื่องปรับอากาศแบบต่อท่อลม 24,000 btu/h 350 cfm.</t>
  </si>
  <si>
    <t>EAG 12"x12"</t>
  </si>
  <si>
    <t>ท่อส่งลม PID 12" x12"</t>
  </si>
  <si>
    <t>ท่อส่งลมระบายอากาศ 14"x14"</t>
  </si>
  <si>
    <t>ท่อส่งลม Fresh Air 10"x10"</t>
  </si>
  <si>
    <t>สายไฟร้อยท่อสำหรับพัดลมระบายอากาศ</t>
  </si>
  <si>
    <t>ถาดรองรับน้ำของแอร์</t>
  </si>
  <si>
    <t>งานติดตั้งท่อน้ำยาพร้อมหุ้มฉนวนครอบท่อ</t>
  </si>
  <si>
    <t>งานท่อน้ำทิ้งระบบปรับอากาศ</t>
  </si>
  <si>
    <t>สายไฟร้อยท่อสำหรับระบบปรับอากาศ</t>
  </si>
  <si>
    <t>หัวจ่ายลมเย็น ขนาด 12"x12"</t>
  </si>
  <si>
    <t>หน้ากากลมกลับ ขนาด 32"x24"</t>
  </si>
  <si>
    <t>PRE FILTER 24"x24"x2"</t>
  </si>
  <si>
    <t>MEDLUM FILTER 24"x24"x4"</t>
  </si>
  <si>
    <t>HEPA  FILTER  610 mm x 610 mm x 150 mm</t>
  </si>
  <si>
    <t xml:space="preserve">GAUGE </t>
  </si>
  <si>
    <t>FFU PANEL BOARD</t>
  </si>
  <si>
    <t>ตู้ควบคุม Control</t>
  </si>
  <si>
    <t>อุปกรณ์ประกอบท่อและการติดตั้งระบบไฟฟ้า</t>
  </si>
  <si>
    <t>หมวดครุภัณฑ์จัดซื้อหรือสั่งซื้อ</t>
  </si>
  <si>
    <t>ค่างานครุภัณฑ์</t>
  </si>
  <si>
    <t>ค่าโครงการก่อสร้าง</t>
  </si>
  <si>
    <t>งานทาสีฝ้าเพดาน</t>
  </si>
  <si>
    <t>ตู้แขวน เบอร์ 1</t>
  </si>
  <si>
    <t>โต๊ะทำงานห้องแยกโรค</t>
  </si>
  <si>
    <t>โต๊ะทำงานห้องรวม</t>
  </si>
  <si>
    <t>งานปูกระเบื้องพื้น แกรนิตโต้ ขนาด 60x60 cm พ.1</t>
  </si>
  <si>
    <t>งานปูกระเบื้องพื้นห้องน้ำ ชนิดหยาบ พ.2</t>
  </si>
  <si>
    <t>งานพื้นทรายล้าง พ.3</t>
  </si>
  <si>
    <t>งานปูกระเบื้องผนังห้องน้ำ</t>
  </si>
  <si>
    <t>อุปกรณ์ข้อต่อประปา</t>
  </si>
  <si>
    <t>บัวสำเร็จรูป</t>
  </si>
  <si>
    <t>ผนังตกแต่งทางเข้าพร้อมตัวหนังสือ</t>
  </si>
  <si>
    <t>ห้องโถง</t>
  </si>
  <si>
    <t>ห้องเก็บของ</t>
  </si>
  <si>
    <t>ห้องพักแพทย์</t>
  </si>
  <si>
    <t>ห้องทันตกรรมรวม</t>
  </si>
  <si>
    <t xml:space="preserve">FCU1 &amp; CDU1 (25,000 BTU/Hr, Split Type)  </t>
  </si>
  <si>
    <t xml:space="preserve">FCU2 &amp; CDU2 (18,000 BTU/Hr, Split Type) </t>
  </si>
  <si>
    <t>FCU3 &amp; CDU3 (25,000 BTU/Hr, Split Type)</t>
  </si>
  <si>
    <t xml:space="preserve">FCU4 &amp; CDU4 (18000 BTU/Hr,  Split Type)  </t>
  </si>
  <si>
    <t xml:space="preserve">FCU5 &amp; CDU5 (25,000 BTU/Hr, Split Type)  </t>
  </si>
  <si>
    <t xml:space="preserve">FCU6 &amp; CDU6 (25,000 BTU/Hr, Split Type)  </t>
  </si>
  <si>
    <t>Supply</t>
  </si>
  <si>
    <t>ท่อทองแดง ขนาดเส้นผ่านศูนย์กลาง 3/4 นิ้ว</t>
  </si>
  <si>
    <t>ท่อทองแดง ขนาดเส้นผ่านศูนย์กลาง 1/2 นิ้ว</t>
  </si>
  <si>
    <t>ฉนวนหุ้มท่อทองแดง ขนาด 3/4 นิ้ว</t>
  </si>
  <si>
    <t>ท่อระบายน้ำ</t>
  </si>
  <si>
    <t>อุปกรณ์ท่อทองแดง</t>
  </si>
  <si>
    <t>เหมา</t>
  </si>
  <si>
    <t>อุปกรณ์สิ้นเปลือง</t>
  </si>
  <si>
    <t>เหล็ก DB12 SD40</t>
  </si>
  <si>
    <t>เหล็ก DB16 SD40</t>
  </si>
  <si>
    <t>เหล็ก RB6 SR24</t>
  </si>
  <si>
    <t>เหล็ก RB9 SR24</t>
  </si>
  <si>
    <t>คอนกรีตโครงสร้าง 240 ksc (CUBE)</t>
  </si>
  <si>
    <t>การคำนวณหาค่า Factor-F เฉลี่ย</t>
  </si>
  <si>
    <t>ตาราง Factor F  งานอาคาร</t>
  </si>
  <si>
    <t xml:space="preserve">หลักเกณฑ์การคำนวนราคากลางงานก่อสร้างตามหนังสือกรมบัญชีกลาง </t>
  </si>
  <si>
    <t>เงินล่วงหน้าจ่าย</t>
  </si>
  <si>
    <t>ที่ กค.0433.2 / ว.499 ลว.28 สิงหาคม 2566</t>
  </si>
  <si>
    <t>เงินประกันผลงานหัก</t>
  </si>
  <si>
    <t>ราคาค่าวัสดุและค่าแรงที่ประมาณราคาได้</t>
  </si>
  <si>
    <t>ดอกเบี้ยเงินกู้</t>
  </si>
  <si>
    <t>Factor F =</t>
  </si>
  <si>
    <r>
      <t>D - ((D-E)*(A-</t>
    </r>
    <r>
      <rPr>
        <b/>
        <sz val="18"/>
        <color indexed="12"/>
        <rFont val="CordiaUPC"/>
        <family val="2"/>
        <charset val="222"/>
      </rPr>
      <t>B</t>
    </r>
    <r>
      <rPr>
        <b/>
        <sz val="18"/>
        <rFont val="CordiaUPC"/>
        <family val="2"/>
        <charset val="222"/>
      </rPr>
      <t>)/(</t>
    </r>
    <r>
      <rPr>
        <b/>
        <sz val="18"/>
        <color indexed="10"/>
        <rFont val="CordiaUPC"/>
        <family val="2"/>
        <charset val="222"/>
      </rPr>
      <t>C</t>
    </r>
    <r>
      <rPr>
        <b/>
        <sz val="18"/>
        <rFont val="CordiaUPC"/>
        <family val="2"/>
        <charset val="222"/>
      </rPr>
      <t>-</t>
    </r>
    <r>
      <rPr>
        <b/>
        <sz val="18"/>
        <color indexed="12"/>
        <rFont val="CordiaUPC"/>
        <family val="2"/>
        <charset val="222"/>
      </rPr>
      <t>B</t>
    </r>
    <r>
      <rPr>
        <b/>
        <sz val="18"/>
        <rFont val="CordiaUPC"/>
        <family val="2"/>
        <charset val="222"/>
      </rPr>
      <t>))</t>
    </r>
  </si>
  <si>
    <t>ค่าภาษีมูลค่าเพิ่ม</t>
  </si>
  <si>
    <t>B</t>
  </si>
  <si>
    <t>B : ค่างานต้นทุนต่ำ</t>
  </si>
  <si>
    <t>Factor F</t>
  </si>
  <si>
    <t>A</t>
  </si>
  <si>
    <t>A : ค่างานต้นทุนที่ประมาณราคาได้</t>
  </si>
  <si>
    <t>(บาท)</t>
  </si>
  <si>
    <t>C</t>
  </si>
  <si>
    <t>C : ค่างานต้นทุนสูง</t>
  </si>
  <si>
    <t>D</t>
  </si>
  <si>
    <t>D : Factor F ทุนต่ำ</t>
  </si>
  <si>
    <t>E</t>
  </si>
  <si>
    <t>E : Factor F ทุนสูง</t>
  </si>
  <si>
    <t>นำค่านี้ไปใช้ในการคำนวณ</t>
  </si>
  <si>
    <t>A * Factor F</t>
  </si>
  <si>
    <t>โครงการก่อสร้าง</t>
  </si>
  <si>
    <t>โรงพยาบาลโขงเจียม ตำบลโขงเจียม อำเภอโขงเจียม จังหวัดอุบลราชธานี</t>
  </si>
  <si>
    <t>ประมาณราคาตามแบบ ปร.4</t>
  </si>
  <si>
    <r>
      <t xml:space="preserve">หน่วยงานออกแบบแปลนและรายการ     </t>
    </r>
    <r>
      <rPr>
        <sz val="16"/>
        <rFont val="TH SarabunPSK"/>
        <family val="2"/>
      </rPr>
      <t xml:space="preserve">โรงพยาบาลโขงเจียม จังหวัดอุบลราชธานี </t>
    </r>
    <r>
      <rPr>
        <b/>
        <sz val="16"/>
        <rFont val="TH SarabunPSK"/>
        <family val="2"/>
      </rPr>
      <t xml:space="preserve">        </t>
    </r>
  </si>
  <si>
    <t>หน่วยงานออกแบบแปลนและรายการ</t>
  </si>
  <si>
    <t>โรงพยาบาลโขงเจียม จังหวัดอุบลราชธานี</t>
  </si>
  <si>
    <t>แบบสรุปค่าก่อสร้างของงานก่อสร้างอาคาร</t>
  </si>
  <si>
    <t>บัญชีแสดงรายการก่อสร้างสำหรับงานก่อสร้างอาคาร</t>
  </si>
  <si>
    <t>รวมราคางานโครงสร้างคอนกรีตเสริมเหล็ก</t>
  </si>
  <si>
    <t>รวมระบบปรับอากาศและระบายอากาศสำหรับห้องทันตกรรมปลอดเชื้อ 1 ห้อง</t>
  </si>
  <si>
    <t>รวมหมวดครุภัณฑ์จัดซื้อหรือสั่งซื้อ</t>
  </si>
  <si>
    <t>หมายเหตุ :  - ปริมาณงานใน BOQ. นี้ไม่สามารถนำไปใช้อ้างอิงในการก่อสร้างจริงได้ ผู้เสนอราคาต้องเสนอตามแบบรูปและเอกสารรายการประกอบแบบที่กำหนด</t>
  </si>
  <si>
    <t xml:space="preserve">  - หากต้องการ ใช้ BOQ. นี้ให้ผู้เสนอราคา กรอกรายละเอียดในการเสนอราคา  จะต้องลบปริมาณวัสดุและราคาออกก่อน</t>
  </si>
  <si>
    <t xml:space="preserve">  - บัญชีแสดงปริมาณวัสดุเป็นเอกสารราชการ โรงพยาบาลโขงเจียม จังหวัดอุบลราชธานี ใช้เป็นแนวทางในการประมาณราคาเท่านั้น</t>
  </si>
  <si>
    <r>
      <rPr>
        <b/>
        <u/>
        <sz val="16"/>
        <rFont val="TH SarabunPSK"/>
        <family val="2"/>
      </rPr>
      <t>หมายเหตุ</t>
    </r>
    <r>
      <rPr>
        <b/>
        <sz val="16"/>
        <rFont val="TH SarabunPSK"/>
        <family val="2"/>
      </rPr>
      <t xml:space="preserve">   </t>
    </r>
    <r>
      <rPr>
        <sz val="16"/>
        <rFont val="TH SarabunPSK"/>
        <family val="2"/>
      </rPr>
      <t>แบบฟอร์มนี้  สามารถปรับปรุงและเปลี่ยนแปลงได้ตามความเหมาะสมและสอดคล้องโครงการ /</t>
    </r>
  </si>
  <si>
    <t xml:space="preserve">   งานก่อสร้างที่คำนวณราคากลาง</t>
  </si>
  <si>
    <t>ลบ.ม.</t>
  </si>
  <si>
    <t>แผ่นพื้นสำเร็จรูปท้องเรียบ LL 300 กก./ตร.ม.</t>
  </si>
  <si>
    <t>เหล็กตัวซี 100x50x20x3.2 มม.</t>
  </si>
  <si>
    <t>เหล็กกล่อง 100x50x2.3 มม.</t>
  </si>
  <si>
    <t>เหล็กกล่อง 38x38x2.3 มม.</t>
  </si>
  <si>
    <t>แผ่นเหล็กขนาด 200x200x6 มม.</t>
  </si>
  <si>
    <t>ลบ.ฟ.</t>
  </si>
  <si>
    <t>เชิงชายไม้สำเร็จรูปแบบ 2 in 1</t>
  </si>
  <si>
    <t>สกรูยึดหลังคา</t>
  </si>
  <si>
    <t>ตัว</t>
  </si>
  <si>
    <t>รางน้ำ ตะเฆ่สําเร็จรูป</t>
  </si>
  <si>
    <t>งานฝ้ายิปซั่มบอรด์ หนา 9 มม. คร่าวโลหะชุป สังกะสี</t>
  </si>
  <si>
    <t>เสาเอ็น - คานทับหลัง ค.ส.ล.</t>
  </si>
  <si>
    <t>งานฝ้าซีเมนต์เส้นใย หนา 6 มม. คร่าวโลหะชุป สังกะสี</t>
  </si>
  <si>
    <t>งานกรุผนังไม้เทียม +พร้อมทาสี</t>
  </si>
  <si>
    <t>เคาน์เตอร์ต้อนรับ</t>
  </si>
  <si>
    <t>โคม DOWNLIGHT ฝังฝ้า LED (BLUB) 7 วัตต์ DIA. 6"</t>
  </si>
  <si>
    <t>1-สวิตซ์ไฟฟ้า 16A 220-250V (ฝังผนัง)</t>
  </si>
  <si>
    <t>2-สวิตซ์ไฟฟ้า 16A 220-250V (ฝังผนัง)</t>
  </si>
  <si>
    <t>3-สวิตซ์ไฟฟ้า 16A 220-250V (ฝังผนัง)</t>
  </si>
  <si>
    <t>บ่อพัก คสล 60 x 60 ซม.</t>
  </si>
  <si>
    <t>โถสุขภัณฑ์ C 1302</t>
  </si>
  <si>
    <t>ราวพาดผ้า - สแตนเลส ยาว 60 ซม. CT0150(HM)</t>
  </si>
  <si>
    <t>ฝักบัวชำระสายอ่อน CT 170 C6 (HM) ZH20#WH(HM)</t>
  </si>
  <si>
    <t>ก๊อกน้ำเตี้ย ( ติดผนัง ) CT 170 C6 (HM)</t>
  </si>
  <si>
    <t>วาล์วเปิด-ปิด CT 1700 (HM)</t>
  </si>
  <si>
    <t>บัวเชิงผนังพีวีซี 4 นิ้ว หนา 8 มม. (สําเร็จรูป)</t>
  </si>
  <si>
    <t>อุปกรณ์ยึดเครื่องปรับอากาศ และ ชุดควบแน่น</t>
  </si>
  <si>
    <t>ถังบำบัด 2,000 ลิตร รวมฐานรองรับ</t>
  </si>
  <si>
    <t>อ่างล้างมือ C 002 + CT 160 C10 (HM)</t>
  </si>
  <si>
    <t>สายไฟ THW เบอร์ 1x4 ตร.มม.</t>
  </si>
  <si>
    <t>สายไฟ THW เบอร์ 1x2.5 ตร.มม.</t>
  </si>
  <si>
    <t>พัดลมระบายอากาศแบบต่อท่อลม ขนาด 1,000 CFM พร้อมหลอด UVC</t>
  </si>
  <si>
    <t xml:space="preserve">WATER METER  Dia. 3/4" </t>
  </si>
  <si>
    <t xml:space="preserve">BALL VALVE  Dia. 1" </t>
  </si>
  <si>
    <t>FLOOR DRAIN  Dia. 2"</t>
  </si>
  <si>
    <t>อุปกรณ์สำหรับงานเดินสายร้อยท่อ(ท่อ PVC)</t>
  </si>
  <si>
    <t>ทาสีกันสนิม+สีน้ำมันทับหน้า</t>
  </si>
  <si>
    <t>ตู้โหลดเซ็นเตอร์แบบเมนเบรกเกอร์ 100A 3P 4 สาย ขนาด 18 ช่อง</t>
  </si>
  <si>
    <t>ดินขุด - ดินถม</t>
  </si>
  <si>
    <t>ฐานราก</t>
  </si>
  <si>
    <t>F1</t>
  </si>
  <si>
    <t>F2</t>
  </si>
  <si>
    <t>F3</t>
  </si>
  <si>
    <t>F4</t>
  </si>
  <si>
    <t>ฐาน</t>
  </si>
  <si>
    <t>การป้องกันและกำจัดปลวก เดินท่ออัดน้ำยาใต้พื้นดิน</t>
  </si>
  <si>
    <t>คานคอดิน</t>
  </si>
  <si>
    <t>GB1</t>
  </si>
  <si>
    <t>GB2</t>
  </si>
  <si>
    <t>GB3</t>
  </si>
  <si>
    <t>GB4</t>
  </si>
  <si>
    <t>GB4C</t>
  </si>
  <si>
    <t>พื้น</t>
  </si>
  <si>
    <t>GS</t>
  </si>
  <si>
    <t>S1</t>
  </si>
  <si>
    <t>S2</t>
  </si>
  <si>
    <t>คอนกรีตโครงสร้าง</t>
  </si>
  <si>
    <t>เสา+เสาตอม่อ</t>
  </si>
  <si>
    <t>ดินถมปรับระดับ</t>
  </si>
  <si>
    <t>ขุดดิน - ถมกลับ</t>
  </si>
  <si>
    <t>ไม้แบบก่อสร้าง (คิด 80%)</t>
  </si>
  <si>
    <t>ไม้เคร่ายึดไม้แบบก่อสร้าง (คิด 30% ของปริมาณแบบหล่อ)</t>
  </si>
  <si>
    <t>ค้ำยันท้องพื้น (คิด 1 ต้น/ตารางเมตร)</t>
  </si>
  <si>
    <t>ต้น</t>
  </si>
  <si>
    <t>C1</t>
  </si>
  <si>
    <t>C2</t>
  </si>
  <si>
    <t>PS</t>
  </si>
  <si>
    <t xml:space="preserve">เหล็กตะแกรง Wire mesh 4 mm. @ 20 cm. </t>
  </si>
  <si>
    <t>RC WALL</t>
  </si>
  <si>
    <t>ค่าแรงไม้แบบก่อสร้าง (คิด 100%)</t>
  </si>
  <si>
    <t>เหล็กเสริมคอนกรีต</t>
  </si>
  <si>
    <t>หลังคาเมทัลชีท เคลือบสี หนา 0.35 มม. พร้อมติด PU FOAM 50 มม.</t>
  </si>
  <si>
    <t>ครอบหลังคาเมทัลชีท เคลือบสี หนา 0.35 มม.</t>
  </si>
  <si>
    <t>DB12</t>
  </si>
  <si>
    <t>RB6</t>
  </si>
  <si>
    <t>RB9</t>
  </si>
  <si>
    <t>DB16</t>
  </si>
  <si>
    <t>DB20</t>
  </si>
  <si>
    <t>ประตู D1  บานอลูมิเนียมเปิดเดี่ยว (หนา 1.5 มม.)</t>
  </si>
  <si>
    <t>ประตู D2 บานอลูมิเนียมเปิดคู่ (หนา 1.5 มม.)</t>
  </si>
  <si>
    <t>ประตู D3 บานเลื่อนประตู UPVC พร้อมราง (หนา 1.5 มม.)</t>
  </si>
  <si>
    <t>ประตู D4 ชุดบานอลูนิเนียมทางเข้า อาคาร (หนา 1.5 มม.)</t>
  </si>
  <si>
    <t>หน้าต่าง W1 (หนา 1.5 มม.)</t>
  </si>
  <si>
    <t>หน้าต่าง W2 (หนา 1.5 มม.)</t>
  </si>
  <si>
    <t>หน้าต่าง W3 (หนา 1.5 มม.)</t>
  </si>
  <si>
    <t>กระจกเงาและอุปกรณ์อื่นๆ PM 901</t>
  </si>
  <si>
    <t>พัดลมดูดอากาศแบบติดผนัง ขนาด 6 นิ้ว (ห้องน้ำ)</t>
  </si>
  <si>
    <t>ท่อ PVC 8.5  2 นิ้ว</t>
  </si>
  <si>
    <t>ท่อ PVC 8.5  4 นิ้ว</t>
  </si>
  <si>
    <t xml:space="preserve">อาคารทันตกรรมหลังใหม่พร้อมระบบควบคุมระบบความดันลบ กลุ่มงานทันตกรรม โรงพยาบาลโขงเจียม </t>
  </si>
  <si>
    <t>โครงการงานก่อสร้างอาคารทันตกรรมหลังใหม่พร้อมระบบควบคุม</t>
  </si>
  <si>
    <t>ระบบความดันลบ กลุ่มงานทันตกรรม โรงพยาบาลโขงเจียม</t>
  </si>
  <si>
    <t>รวมค่าก่อสร้างทั้งสิ้นโดยประมาณ</t>
  </si>
  <si>
    <t xml:space="preserve">  รวมค่าก่อสร้างทั้งสิ้น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</si>
</sst>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7" formatCode="&quot;฿&quot;#,##0.00;\-&quot;฿&quot;#,##0.00"/>
    <numFmt numFmtId="41" formatCode="_-* #,##0_-;\-* #,##0_-;_-* &quot;-&quot;_-;_-@_-"/>
    <numFmt numFmtId="44" formatCode="_-&quot;฿&quot;* #,##0.00_-;\-&quot;฿&quot;* #,##0.00_-;_-&quot;฿&quot;* &quot;-&quot;??_-;_-@_-"/>
    <numFmt numFmtId="43" formatCode="_-* #,##0.00_-;\-* #,##0.00_-;_-* &quot;-&quot;??_-;_-@_-"/>
    <numFmt numFmtId="164" formatCode="_(* #,##0_);_(* \(#,##0\);_(* &quot;-&quot;_);_(@_)"/>
    <numFmt numFmtId="165" formatCode="_(* #,##0.00_);_(* \(#,##0.00\);_(* &quot;-&quot;??_);_(@_)"/>
    <numFmt numFmtId="166" formatCode="0.0000"/>
    <numFmt numFmtId="167" formatCode="_-* #,##0_-;\-* #,##0_-;_-* &quot;-&quot;??_-;_-@_-"/>
    <numFmt numFmtId="168" formatCode="[$-101041E]d\ mmmm\ yyyy;@"/>
    <numFmt numFmtId="169" formatCode="_-* #,##0.0000_-;\-* #,##0.0000_-;_-* &quot;-&quot;??_-;_-@_-"/>
    <numFmt numFmtId="170" formatCode="0.0"/>
    <numFmt numFmtId="171" formatCode="#,###"/>
    <numFmt numFmtId="172" formatCode="0.00\ &quot;%&quot;"/>
    <numFmt numFmtId="173" formatCode="_-* #,##0.000000_-;\-* #,##0.000000_-;_-* &quot;-&quot;??_-;_-@_-"/>
    <numFmt numFmtId="174" formatCode="_-* #,##0.0000_-;\-* #,##0.0000_-;_-* &quot;-&quot;??????_-;_-@_-"/>
    <numFmt numFmtId="175" formatCode="General_)"/>
    <numFmt numFmtId="176" formatCode="#,##0.000000&quot; &quot;"/>
    <numFmt numFmtId="177" formatCode="dd\-mm\-yy"/>
    <numFmt numFmtId="178" formatCode="#,###&quot;   &quot;"/>
    <numFmt numFmtId="179" formatCode="&quot;฿&quot;\t#,##0_);\(&quot;฿&quot;\t#,##0\)"/>
    <numFmt numFmtId="180" formatCode="\t0.00E+00"/>
    <numFmt numFmtId="181" formatCode="#,##0.0_);\(#,##0.0\)"/>
    <numFmt numFmtId="182" formatCode="_(&quot;$&quot;* #,##0.000_);_(&quot;$&quot;* \(#,##0.000\);_(&quot;$&quot;* &quot;-&quot;??_);_(@_)"/>
    <numFmt numFmtId="183" formatCode="0.0&quot;  &quot;"/>
    <numFmt numFmtId="184" formatCode="_-* #,##0.00000_-;\-* #,##0.00000_-;_-* &quot;-&quot;?????_-;_-@_-"/>
    <numFmt numFmtId="185" formatCode="m/d/yy\ hh:mm"/>
    <numFmt numFmtId="186" formatCode="_(&quot;$&quot;* #,##0.0000_);_(&quot;$&quot;* \(#,##0.0000\);_(&quot;$&quot;* &quot;-&quot;??_);_(@_)"/>
    <numFmt numFmtId="187" formatCode="\ว\ว\/\ด\ด\/\ป\ป"/>
    <numFmt numFmtId="188" formatCode="_-* #,##0.00_-;\-* #,##0.00_-;_-* &quot;-&quot;_-;_-@_-"/>
    <numFmt numFmtId="189" formatCode="\t&quot;$&quot;#,##0_);[Red]\(\t&quot;$&quot;#,##0\)"/>
    <numFmt numFmtId="190" formatCode="_-* #,##0.00000_-;\-* #,##0.00000_-;_-* &quot;-&quot;??_-;_-@_-"/>
    <numFmt numFmtId="191" formatCode="_-* #,##0.000_-;\-* #,##0.000_-;_-* &quot;-&quot;??_-;_-@_-"/>
    <numFmt numFmtId="192" formatCode="[$-187041E]d\ mmmm\ yyyy;@"/>
  </numFmts>
  <fonts count="131">
    <font>
      <sz val="10"/>
      <name val="Arial"/>
      <charset val="22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6"/>
      <name val="TH SarabunPSK"/>
      <family val="2"/>
    </font>
    <font>
      <sz val="8"/>
      <name val="Arial"/>
      <family val="2"/>
    </font>
    <font>
      <b/>
      <sz val="16"/>
      <name val="TH SarabunPSK"/>
      <family val="2"/>
    </font>
    <font>
      <b/>
      <u/>
      <sz val="16"/>
      <name val="TH SarabunPSK"/>
      <family val="2"/>
    </font>
    <font>
      <sz val="12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4"/>
      <name val="Cordia New"/>
      <family val="2"/>
    </font>
    <font>
      <sz val="8"/>
      <name val="TH SarabunPSK"/>
      <family val="2"/>
    </font>
    <font>
      <sz val="13"/>
      <name val="TH SarabunPSK"/>
      <family val="2"/>
    </font>
    <font>
      <sz val="15"/>
      <name val="TH SarabunPSK"/>
      <family val="2"/>
    </font>
    <font>
      <sz val="11"/>
      <color indexed="8"/>
      <name val="Tahoma"/>
      <family val="2"/>
      <charset val="222"/>
    </font>
    <font>
      <sz val="11"/>
      <color indexed="9"/>
      <name val="Tahoma"/>
      <family val="2"/>
      <charset val="222"/>
    </font>
    <font>
      <sz val="11"/>
      <color indexed="20"/>
      <name val="Tahoma"/>
      <family val="2"/>
      <charset val="222"/>
    </font>
    <font>
      <b/>
      <sz val="11"/>
      <color indexed="52"/>
      <name val="Tahoma"/>
      <family val="2"/>
      <charset val="222"/>
    </font>
    <font>
      <b/>
      <sz val="11"/>
      <color indexed="9"/>
      <name val="Tahoma"/>
      <family val="2"/>
      <charset val="222"/>
    </font>
    <font>
      <i/>
      <sz val="11"/>
      <color indexed="23"/>
      <name val="Tahoma"/>
      <family val="2"/>
      <charset val="222"/>
    </font>
    <font>
      <sz val="11"/>
      <color indexed="17"/>
      <name val="Tahoma"/>
      <family val="2"/>
      <charset val="222"/>
    </font>
    <font>
      <b/>
      <sz val="15"/>
      <color indexed="56"/>
      <name val="Tahoma"/>
      <family val="2"/>
      <charset val="222"/>
    </font>
    <font>
      <b/>
      <sz val="13"/>
      <color indexed="56"/>
      <name val="Tahoma"/>
      <family val="2"/>
      <charset val="222"/>
    </font>
    <font>
      <b/>
      <sz val="11"/>
      <color indexed="56"/>
      <name val="Tahoma"/>
      <family val="2"/>
      <charset val="222"/>
    </font>
    <font>
      <sz val="11"/>
      <color indexed="62"/>
      <name val="Tahoma"/>
      <family val="2"/>
      <charset val="222"/>
    </font>
    <font>
      <sz val="11"/>
      <color indexed="52"/>
      <name val="Tahoma"/>
      <family val="2"/>
      <charset val="222"/>
    </font>
    <font>
      <sz val="11"/>
      <color indexed="60"/>
      <name val="Tahoma"/>
      <family val="2"/>
      <charset val="222"/>
    </font>
    <font>
      <sz val="10"/>
      <name val="Arial"/>
      <family val="2"/>
    </font>
    <font>
      <b/>
      <sz val="11"/>
      <color indexed="63"/>
      <name val="Tahoma"/>
      <family val="2"/>
      <charset val="222"/>
    </font>
    <font>
      <b/>
      <sz val="18"/>
      <color indexed="56"/>
      <name val="Tahoma"/>
      <family val="2"/>
      <charset val="222"/>
    </font>
    <font>
      <b/>
      <sz val="11"/>
      <color indexed="8"/>
      <name val="Tahoma"/>
      <family val="2"/>
      <charset val="222"/>
    </font>
    <font>
      <sz val="11"/>
      <color indexed="10"/>
      <name val="Tahoma"/>
      <family val="2"/>
      <charset val="22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10"/>
      <name val="Arial"/>
      <family val="2"/>
    </font>
    <font>
      <strike/>
      <sz val="14"/>
      <name val="TH SarabunPSK"/>
      <family val="2"/>
    </font>
    <font>
      <sz val="16"/>
      <color rgb="FFFF0000"/>
      <name val="TH SarabunPSK"/>
      <family val="2"/>
    </font>
    <font>
      <sz val="14"/>
      <color rgb="FF000000"/>
      <name val="Segoe UI"/>
      <family val="2"/>
    </font>
    <font>
      <b/>
      <sz val="14"/>
      <name val="TH SarabunPSK"/>
      <family val="2"/>
      <charset val="222"/>
    </font>
    <font>
      <b/>
      <u/>
      <sz val="14"/>
      <name val="TH SarabunPSK"/>
      <family val="2"/>
      <charset val="222"/>
    </font>
    <font>
      <b/>
      <sz val="10"/>
      <name val="Arial"/>
      <family val="2"/>
    </font>
    <font>
      <b/>
      <sz val="14"/>
      <color rgb="FF000000"/>
      <name val="TH SarabunPSK"/>
      <family val="2"/>
      <charset val="222"/>
    </font>
    <font>
      <b/>
      <sz val="10"/>
      <name val="TH SarabunPSK"/>
      <family val="2"/>
      <charset val="222"/>
    </font>
    <font>
      <b/>
      <sz val="14"/>
      <name val="Arial"/>
      <family val="2"/>
    </font>
    <font>
      <sz val="11"/>
      <color theme="1"/>
      <name val="Calibri"/>
      <family val="2"/>
      <charset val="222"/>
      <scheme val="minor"/>
    </font>
    <font>
      <sz val="14"/>
      <name val="AngsanaUPC"/>
      <family val="1"/>
      <charset val="222"/>
    </font>
    <font>
      <sz val="14"/>
      <name val="SV Rojchana"/>
    </font>
    <font>
      <sz val="10"/>
      <name val="Helv"/>
      <family val="2"/>
    </font>
    <font>
      <sz val="16"/>
      <name val="DilleniaUPC"/>
      <family val="1"/>
      <charset val="222"/>
    </font>
    <font>
      <sz val="11"/>
      <name val="?? ?????"/>
      <family val="3"/>
      <charset val="255"/>
    </font>
    <font>
      <sz val="11"/>
      <name val="??"/>
      <family val="1"/>
    </font>
    <font>
      <sz val="12"/>
      <name val="Helv"/>
      <family val="2"/>
    </font>
    <font>
      <b/>
      <sz val="14"/>
      <name val="Angsana New"/>
      <family val="1"/>
      <charset val="222"/>
    </font>
    <font>
      <b/>
      <i/>
      <sz val="24"/>
      <color indexed="49"/>
      <name val="Arial Narrow"/>
      <family val="2"/>
    </font>
    <font>
      <sz val="12"/>
      <name val="Times New Roman"/>
      <family val="1"/>
    </font>
    <font>
      <sz val="12"/>
      <name val="????"/>
      <charset val="136"/>
    </font>
    <font>
      <sz val="10"/>
      <color indexed="8"/>
      <name val="Arial"/>
      <family val="2"/>
    </font>
    <font>
      <b/>
      <sz val="12"/>
      <name val="Arial"/>
      <family val="2"/>
    </font>
    <font>
      <sz val="7"/>
      <name val="Small Fonts"/>
      <family val="2"/>
    </font>
    <font>
      <sz val="14"/>
      <name val="Cordia New"/>
      <family val="3"/>
    </font>
    <font>
      <b/>
      <i/>
      <sz val="18"/>
      <color indexed="28"/>
      <name val="AngsanaUPC"/>
      <family val="1"/>
    </font>
    <font>
      <sz val="14"/>
      <name val="SV Rojchana"/>
      <charset val="222"/>
    </font>
    <font>
      <sz val="16"/>
      <name val="DilleniaUPC"/>
      <family val="1"/>
    </font>
    <font>
      <sz val="14"/>
      <name val="AngsanaUPC"/>
      <family val="1"/>
    </font>
    <font>
      <sz val="14"/>
      <name val="Browallia New"/>
      <family val="2"/>
    </font>
    <font>
      <sz val="14"/>
      <name val="CordiaUPC"/>
      <family val="2"/>
      <charset val="222"/>
    </font>
    <font>
      <sz val="10"/>
      <name val="MS Sans Serif"/>
      <family val="2"/>
      <charset val="222"/>
    </font>
    <font>
      <sz val="12"/>
      <name val="EucrosiaUPC"/>
      <family val="1"/>
      <charset val="222"/>
    </font>
    <font>
      <sz val="12"/>
      <name val="EucrosiaUPC"/>
      <family val="1"/>
    </font>
    <font>
      <sz val="11"/>
      <color indexed="8"/>
      <name val="Calibri"/>
      <family val="2"/>
      <charset val="222"/>
    </font>
    <font>
      <sz val="11"/>
      <color indexed="9"/>
      <name val="Calibri"/>
      <family val="2"/>
      <charset val="222"/>
    </font>
    <font>
      <sz val="11"/>
      <color indexed="20"/>
      <name val="Calibri"/>
      <family val="2"/>
      <charset val="222"/>
    </font>
    <font>
      <b/>
      <sz val="11"/>
      <color indexed="10"/>
      <name val="Calibri"/>
      <family val="2"/>
      <charset val="222"/>
    </font>
    <font>
      <b/>
      <sz val="11"/>
      <color indexed="9"/>
      <name val="Calibri"/>
      <family val="2"/>
      <charset val="222"/>
    </font>
    <font>
      <i/>
      <sz val="11"/>
      <color indexed="23"/>
      <name val="Calibri"/>
      <family val="2"/>
      <charset val="222"/>
    </font>
    <font>
      <sz val="11"/>
      <color indexed="17"/>
      <name val="Calibri"/>
      <family val="2"/>
      <charset val="222"/>
    </font>
    <font>
      <b/>
      <sz val="15"/>
      <color indexed="62"/>
      <name val="Calibri"/>
      <family val="2"/>
      <charset val="222"/>
    </font>
    <font>
      <b/>
      <sz val="13"/>
      <color indexed="62"/>
      <name val="Calibri"/>
      <family val="2"/>
      <charset val="222"/>
    </font>
    <font>
      <b/>
      <sz val="11"/>
      <color indexed="62"/>
      <name val="Calibri"/>
      <family val="2"/>
      <charset val="222"/>
    </font>
    <font>
      <sz val="11"/>
      <color indexed="62"/>
      <name val="Calibri"/>
      <family val="2"/>
      <charset val="222"/>
    </font>
    <font>
      <sz val="11"/>
      <color indexed="62"/>
      <name val="Calibri"/>
      <family val="2"/>
    </font>
    <font>
      <sz val="11"/>
      <color indexed="10"/>
      <name val="Calibri"/>
      <family val="2"/>
      <charset val="222"/>
    </font>
    <font>
      <sz val="11"/>
      <color indexed="19"/>
      <name val="Calibri"/>
      <family val="2"/>
      <charset val="222"/>
    </font>
    <font>
      <sz val="10"/>
      <name val="Times New Roman"/>
      <family val="1"/>
    </font>
    <font>
      <b/>
      <sz val="11"/>
      <color indexed="63"/>
      <name val="Calibri"/>
      <family val="2"/>
      <charset val="222"/>
    </font>
    <font>
      <b/>
      <sz val="18"/>
      <color indexed="62"/>
      <name val="Cambria"/>
      <family val="2"/>
      <charset val="222"/>
    </font>
    <font>
      <b/>
      <sz val="11"/>
      <color indexed="8"/>
      <name val="Calibri"/>
      <family val="2"/>
      <charset val="222"/>
    </font>
    <font>
      <u/>
      <sz val="12"/>
      <color indexed="12"/>
      <name val="EucrosiaUPC"/>
      <family val="1"/>
    </font>
    <font>
      <u/>
      <sz val="12"/>
      <color indexed="36"/>
      <name val="EucrosiaUPC"/>
      <family val="1"/>
    </font>
    <font>
      <sz val="16"/>
      <color theme="1"/>
      <name val="AngsanaUPC"/>
      <family val="2"/>
      <charset val="222"/>
    </font>
    <font>
      <u/>
      <sz val="11"/>
      <color theme="10"/>
      <name val="Calibri"/>
      <family val="2"/>
      <charset val="222"/>
      <scheme val="minor"/>
    </font>
    <font>
      <b/>
      <sz val="14"/>
      <name val="TH Sarabun New"/>
      <family val="2"/>
    </font>
    <font>
      <b/>
      <sz val="14"/>
      <color theme="1"/>
      <name val="TH SarabunPSK"/>
      <family val="2"/>
    </font>
    <font>
      <sz val="14"/>
      <name val="TH Sarabun New"/>
      <family val="2"/>
    </font>
    <font>
      <sz val="8"/>
      <name val="TH Sarabun New"/>
      <family val="2"/>
    </font>
    <font>
      <sz val="16"/>
      <name val="TH Sarabun New"/>
      <family val="2"/>
    </font>
    <font>
      <sz val="13"/>
      <name val="TH Sarabun New"/>
      <family val="2"/>
    </font>
    <font>
      <strike/>
      <sz val="14"/>
      <name val="TH Sarabun New"/>
      <family val="2"/>
    </font>
    <font>
      <sz val="15.5"/>
      <name val="TH Sarabun New"/>
      <family val="2"/>
    </font>
    <font>
      <b/>
      <sz val="14"/>
      <name val="CordiaUPC"/>
      <family val="2"/>
      <charset val="222"/>
    </font>
    <font>
      <b/>
      <sz val="24"/>
      <name val="CordiaUPC"/>
      <family val="2"/>
      <charset val="222"/>
    </font>
    <font>
      <b/>
      <sz val="20"/>
      <name val="CordiaUPC"/>
      <family val="2"/>
      <charset val="222"/>
    </font>
    <font>
      <b/>
      <sz val="14"/>
      <name val="Cordia New"/>
      <family val="2"/>
    </font>
    <font>
      <b/>
      <sz val="16"/>
      <color indexed="12"/>
      <name val="CordiaUPC"/>
      <family val="2"/>
      <charset val="222"/>
    </font>
    <font>
      <b/>
      <sz val="16"/>
      <name val="CordiaUPC"/>
      <family val="2"/>
      <charset val="222"/>
    </font>
    <font>
      <b/>
      <sz val="18"/>
      <name val="CordiaUPC"/>
      <family val="2"/>
      <charset val="222"/>
    </font>
    <font>
      <b/>
      <sz val="18"/>
      <color indexed="12"/>
      <name val="CordiaUPC"/>
      <family val="2"/>
      <charset val="222"/>
    </font>
    <font>
      <b/>
      <sz val="18"/>
      <color indexed="10"/>
      <name val="CordiaUPC"/>
      <family val="2"/>
      <charset val="222"/>
    </font>
    <font>
      <sz val="14"/>
      <color indexed="12"/>
      <name val="Cordia New"/>
      <family val="2"/>
    </font>
    <font>
      <b/>
      <sz val="14"/>
      <color indexed="12"/>
      <name val="CordiaUPC"/>
      <family val="2"/>
      <charset val="222"/>
    </font>
    <font>
      <i/>
      <sz val="14"/>
      <name val="CordiaUPC"/>
      <family val="2"/>
      <charset val="222"/>
    </font>
    <font>
      <b/>
      <sz val="14"/>
      <color indexed="21"/>
      <name val="CordiaUPC"/>
      <family val="2"/>
      <charset val="222"/>
    </font>
    <font>
      <b/>
      <sz val="16"/>
      <name val="Cordia New"/>
      <family val="2"/>
    </font>
    <font>
      <b/>
      <sz val="14"/>
      <color indexed="8"/>
      <name val="CordiaUPC"/>
      <family val="2"/>
      <charset val="222"/>
    </font>
    <font>
      <b/>
      <i/>
      <sz val="14"/>
      <color indexed="12"/>
      <name val="CordiaUPC"/>
      <family val="2"/>
      <charset val="222"/>
    </font>
    <font>
      <b/>
      <i/>
      <sz val="18"/>
      <color indexed="8"/>
      <name val="CordiaUPC"/>
      <family val="2"/>
      <charset val="222"/>
    </font>
    <font>
      <b/>
      <sz val="14"/>
      <color indexed="10"/>
      <name val="CordiaUPC"/>
      <family val="2"/>
      <charset val="222"/>
    </font>
    <font>
      <b/>
      <sz val="16"/>
      <color indexed="8"/>
      <name val="CordiaUPC"/>
      <family val="2"/>
      <charset val="222"/>
    </font>
    <font>
      <b/>
      <sz val="14"/>
      <color indexed="61"/>
      <name val="CordiaUPC"/>
      <family val="2"/>
      <charset val="222"/>
    </font>
    <font>
      <sz val="14"/>
      <color rgb="FF000000"/>
      <name val="TH SarabunPSK"/>
      <family val="2"/>
    </font>
    <font>
      <b/>
      <sz val="18"/>
      <name val="TH SarabunPSK"/>
      <family val="2"/>
    </font>
    <font>
      <sz val="14"/>
      <name val="TH SarabunPSK"/>
      <family val="2"/>
      <charset val="222"/>
    </font>
    <font>
      <sz val="14"/>
      <color rgb="FF000000"/>
      <name val="TH SarabunPSK"/>
      <family val="2"/>
      <charset val="222"/>
    </font>
    <font>
      <sz val="14"/>
      <name val="Arial"/>
      <family val="2"/>
      <charset val="222"/>
    </font>
    <font>
      <sz val="14"/>
      <name val="TH Sarabun New"/>
      <family val="2"/>
      <charset val="222"/>
    </font>
    <font>
      <sz val="10"/>
      <name val="Arial"/>
      <family val="2"/>
      <charset val="222"/>
    </font>
    <font>
      <sz val="10"/>
      <name val="Angsana New"/>
      <family val="1"/>
    </font>
    <font>
      <sz val="14"/>
      <name val="Angsana New"/>
      <family val="1"/>
    </font>
    <font>
      <u/>
      <sz val="14"/>
      <name val="TH SarabunPSK"/>
      <family val="2"/>
    </font>
    <font>
      <sz val="13.3"/>
      <name val="TH SarabunIT๙"/>
      <family val="2"/>
    </font>
  </fonts>
  <fills count="3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FF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8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rgb="FF000000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513">
    <xf numFmtId="0" fontId="0" fillId="0" borderId="0"/>
    <xf numFmtId="0" fontId="14" fillId="2" borderId="0" applyNumberFormat="0" applyBorder="0" applyAlignment="0" applyProtection="0"/>
    <xf numFmtId="0" fontId="14" fillId="2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7" fillId="20" borderId="1" applyNumberFormat="0" applyAlignment="0" applyProtection="0"/>
    <xf numFmtId="0" fontId="17" fillId="20" borderId="1" applyNumberFormat="0" applyAlignment="0" applyProtection="0"/>
    <xf numFmtId="0" fontId="18" fillId="21" borderId="2" applyNumberFormat="0" applyAlignment="0" applyProtection="0"/>
    <xf numFmtId="0" fontId="18" fillId="21" borderId="2" applyNumberFormat="0" applyAlignment="0" applyProtection="0"/>
    <xf numFmtId="43" fontId="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4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1" fillId="0" borderId="3" applyNumberFormat="0" applyFill="0" applyAlignment="0" applyProtection="0"/>
    <xf numFmtId="0" fontId="21" fillId="0" borderId="3" applyNumberFormat="0" applyFill="0" applyAlignment="0" applyProtection="0"/>
    <xf numFmtId="0" fontId="22" fillId="0" borderId="4" applyNumberFormat="0" applyFill="0" applyAlignment="0" applyProtection="0"/>
    <xf numFmtId="0" fontId="22" fillId="0" borderId="4" applyNumberFormat="0" applyFill="0" applyAlignment="0" applyProtection="0"/>
    <xf numFmtId="0" fontId="23" fillId="0" borderId="5" applyNumberFormat="0" applyFill="0" applyAlignment="0" applyProtection="0"/>
    <xf numFmtId="0" fontId="23" fillId="0" borderId="5" applyNumberFormat="0" applyFill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33" fillId="0" borderId="0" applyNumberFormat="0" applyFill="0" applyBorder="0" applyAlignment="0" applyProtection="0">
      <alignment vertical="top"/>
      <protection locked="0"/>
    </xf>
    <xf numFmtId="0" fontId="24" fillId="7" borderId="1" applyNumberFormat="0" applyAlignment="0" applyProtection="0"/>
    <xf numFmtId="0" fontId="24" fillId="7" borderId="1" applyNumberFormat="0" applyAlignment="0" applyProtection="0"/>
    <xf numFmtId="0" fontId="25" fillId="0" borderId="6" applyNumberFormat="0" applyFill="0" applyAlignment="0" applyProtection="0"/>
    <xf numFmtId="0" fontId="25" fillId="0" borderId="6" applyNumberFormat="0" applyFill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27" fillId="0" borderId="0"/>
    <xf numFmtId="0" fontId="35" fillId="0" borderId="0"/>
    <xf numFmtId="0" fontId="27" fillId="0" borderId="0"/>
    <xf numFmtId="0" fontId="27" fillId="23" borderId="7" applyNumberFormat="0" applyFont="0" applyAlignment="0" applyProtection="0"/>
    <xf numFmtId="0" fontId="27" fillId="23" borderId="7" applyNumberFormat="0" applyFont="0" applyAlignment="0" applyProtection="0"/>
    <xf numFmtId="0" fontId="28" fillId="20" borderId="8" applyNumberFormat="0" applyAlignment="0" applyProtection="0"/>
    <xf numFmtId="0" fontId="28" fillId="20" borderId="8" applyNumberFormat="0" applyAlignment="0" applyProtection="0"/>
    <xf numFmtId="9" fontId="32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9" applyNumberFormat="0" applyFill="0" applyAlignment="0" applyProtection="0"/>
    <xf numFmtId="0" fontId="30" fillId="0" borderId="9" applyNumberFormat="0" applyFill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0" fillId="0" borderId="0"/>
    <xf numFmtId="0" fontId="1" fillId="0" borderId="0"/>
    <xf numFmtId="0" fontId="45" fillId="0" borderId="0"/>
    <xf numFmtId="0" fontId="47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175" fontId="46" fillId="0" borderId="0" applyFont="0" applyFill="0" applyBorder="0" applyAlignment="0" applyProtection="0"/>
    <xf numFmtId="176" fontId="46" fillId="0" borderId="0" applyFont="0" applyFill="0" applyBorder="0" applyAlignment="0" applyProtection="0"/>
    <xf numFmtId="177" fontId="46" fillId="0" borderId="0" applyFont="0" applyFill="0" applyBorder="0" applyAlignment="0" applyProtection="0"/>
    <xf numFmtId="178" fontId="46" fillId="0" borderId="0" applyFont="0" applyFill="0" applyBorder="0" applyAlignment="0" applyProtection="0"/>
    <xf numFmtId="4" fontId="48" fillId="0" borderId="0" applyFont="0" applyFill="0" applyBorder="0" applyAlignment="0" applyProtection="0"/>
    <xf numFmtId="179" fontId="49" fillId="0" borderId="0" applyFont="0" applyFill="0" applyBorder="0" applyAlignment="0" applyProtection="0"/>
    <xf numFmtId="180" fontId="49" fillId="0" borderId="0" applyFont="0" applyFill="0" applyBorder="0" applyAlignment="0" applyProtection="0"/>
    <xf numFmtId="180" fontId="63" fillId="0" borderId="0" applyFont="0" applyFill="0" applyBorder="0" applyAlignment="0" applyProtection="0"/>
    <xf numFmtId="180" fontId="63" fillId="0" borderId="0" applyFont="0" applyFill="0" applyBorder="0" applyAlignment="0" applyProtection="0"/>
    <xf numFmtId="180" fontId="63" fillId="0" borderId="0" applyFont="0" applyFill="0" applyBorder="0" applyAlignment="0" applyProtection="0"/>
    <xf numFmtId="180" fontId="63" fillId="0" borderId="0" applyFont="0" applyFill="0" applyBorder="0" applyAlignment="0" applyProtection="0"/>
    <xf numFmtId="180" fontId="63" fillId="0" borderId="0" applyFont="0" applyFill="0" applyBorder="0" applyAlignment="0" applyProtection="0"/>
    <xf numFmtId="180" fontId="63" fillId="0" borderId="0" applyFont="0" applyFill="0" applyBorder="0" applyAlignment="0" applyProtection="0"/>
    <xf numFmtId="178" fontId="46" fillId="0" borderId="0" applyFont="0" applyFill="0" applyBorder="0" applyAlignment="0" applyProtection="0"/>
    <xf numFmtId="38" fontId="50" fillId="0" borderId="0" applyFont="0" applyFill="0" applyBorder="0" applyAlignment="0" applyProtection="0"/>
    <xf numFmtId="40" fontId="50" fillId="0" borderId="0" applyFont="0" applyFill="0" applyBorder="0" applyAlignment="0" applyProtection="0"/>
    <xf numFmtId="0" fontId="51" fillId="0" borderId="0"/>
    <xf numFmtId="0" fontId="52" fillId="0" borderId="0"/>
    <xf numFmtId="9" fontId="27" fillId="25" borderId="0"/>
    <xf numFmtId="0" fontId="10" fillId="0" borderId="0"/>
    <xf numFmtId="0" fontId="70" fillId="8" borderId="0" applyNumberFormat="0" applyBorder="0" applyAlignment="0" applyProtection="0"/>
    <xf numFmtId="0" fontId="70" fillId="9" borderId="0" applyNumberFormat="0" applyBorder="0" applyAlignment="0" applyProtection="0"/>
    <xf numFmtId="0" fontId="70" fillId="23" borderId="0" applyNumberFormat="0" applyBorder="0" applyAlignment="0" applyProtection="0"/>
    <xf numFmtId="0" fontId="70" fillId="7" borderId="0" applyNumberFormat="0" applyBorder="0" applyAlignment="0" applyProtection="0"/>
    <xf numFmtId="0" fontId="70" fillId="6" borderId="0" applyNumberFormat="0" applyBorder="0" applyAlignment="0" applyProtection="0"/>
    <xf numFmtId="0" fontId="70" fillId="23" borderId="0" applyNumberFormat="0" applyBorder="0" applyAlignment="0" applyProtection="0"/>
    <xf numFmtId="0" fontId="70" fillId="6" borderId="0" applyNumberFormat="0" applyBorder="0" applyAlignment="0" applyProtection="0"/>
    <xf numFmtId="0" fontId="70" fillId="9" borderId="0" applyNumberFormat="0" applyBorder="0" applyAlignment="0" applyProtection="0"/>
    <xf numFmtId="0" fontId="70" fillId="22" borderId="0" applyNumberFormat="0" applyBorder="0" applyAlignment="0" applyProtection="0"/>
    <xf numFmtId="0" fontId="70" fillId="3" borderId="0" applyNumberFormat="0" applyBorder="0" applyAlignment="0" applyProtection="0"/>
    <xf numFmtId="0" fontId="70" fillId="6" borderId="0" applyNumberFormat="0" applyBorder="0" applyAlignment="0" applyProtection="0"/>
    <xf numFmtId="0" fontId="70" fillId="23" borderId="0" applyNumberFormat="0" applyBorder="0" applyAlignment="0" applyProtection="0"/>
    <xf numFmtId="0" fontId="71" fillId="6" borderId="0" applyNumberFormat="0" applyBorder="0" applyAlignment="0" applyProtection="0"/>
    <xf numFmtId="0" fontId="71" fillId="19" borderId="0" applyNumberFormat="0" applyBorder="0" applyAlignment="0" applyProtection="0"/>
    <xf numFmtId="0" fontId="71" fillId="11" borderId="0" applyNumberFormat="0" applyBorder="0" applyAlignment="0" applyProtection="0"/>
    <xf numFmtId="0" fontId="71" fillId="3" borderId="0" applyNumberFormat="0" applyBorder="0" applyAlignment="0" applyProtection="0"/>
    <xf numFmtId="0" fontId="71" fillId="6" borderId="0" applyNumberFormat="0" applyBorder="0" applyAlignment="0" applyProtection="0"/>
    <xf numFmtId="0" fontId="71" fillId="9" borderId="0" applyNumberFormat="0" applyBorder="0" applyAlignment="0" applyProtection="0"/>
    <xf numFmtId="0" fontId="53" fillId="0" borderId="20" applyNumberFormat="0" applyFont="0" applyBorder="0" applyAlignment="0" applyProtection="0"/>
    <xf numFmtId="0" fontId="54" fillId="26" borderId="31">
      <alignment horizontal="centerContinuous" vertical="top"/>
    </xf>
    <xf numFmtId="0" fontId="71" fillId="27" borderId="0" applyNumberFormat="0" applyBorder="0" applyAlignment="0" applyProtection="0"/>
    <xf numFmtId="0" fontId="71" fillId="19" borderId="0" applyNumberFormat="0" applyBorder="0" applyAlignment="0" applyProtection="0"/>
    <xf numFmtId="0" fontId="71" fillId="11" borderId="0" applyNumberFormat="0" applyBorder="0" applyAlignment="0" applyProtection="0"/>
    <xf numFmtId="0" fontId="71" fillId="28" borderId="0" applyNumberFormat="0" applyBorder="0" applyAlignment="0" applyProtection="0"/>
    <xf numFmtId="0" fontId="71" fillId="14" borderId="0" applyNumberFormat="0" applyBorder="0" applyAlignment="0" applyProtection="0"/>
    <xf numFmtId="0" fontId="71" fillId="17" borderId="0" applyNumberFormat="0" applyBorder="0" applyAlignment="0" applyProtection="0"/>
    <xf numFmtId="0" fontId="72" fillId="5" borderId="0" applyNumberFormat="0" applyBorder="0" applyAlignment="0" applyProtection="0"/>
    <xf numFmtId="0" fontId="27" fillId="0" borderId="0" applyFill="0" applyBorder="0" applyAlignment="0"/>
    <xf numFmtId="181" fontId="48" fillId="0" borderId="0" applyFill="0" applyBorder="0" applyAlignment="0"/>
    <xf numFmtId="0" fontId="55" fillId="0" borderId="0" applyFill="0" applyBorder="0" applyAlignment="0"/>
    <xf numFmtId="0" fontId="56" fillId="0" borderId="0" applyFill="0" applyBorder="0" applyAlignment="0"/>
    <xf numFmtId="0" fontId="56" fillId="0" borderId="0" applyFill="0" applyBorder="0" applyAlignment="0"/>
    <xf numFmtId="182" fontId="46" fillId="0" borderId="0" applyFill="0" applyBorder="0" applyAlignment="0"/>
    <xf numFmtId="187" fontId="63" fillId="0" borderId="0" applyFill="0" applyBorder="0" applyAlignment="0"/>
    <xf numFmtId="187" fontId="63" fillId="0" borderId="0" applyFill="0" applyBorder="0" applyAlignment="0"/>
    <xf numFmtId="187" fontId="63" fillId="0" borderId="0" applyFill="0" applyBorder="0" applyAlignment="0"/>
    <xf numFmtId="187" fontId="63" fillId="0" borderId="0" applyFill="0" applyBorder="0" applyAlignment="0"/>
    <xf numFmtId="187" fontId="63" fillId="0" borderId="0" applyFill="0" applyBorder="0" applyAlignment="0"/>
    <xf numFmtId="187" fontId="63" fillId="0" borderId="0" applyFill="0" applyBorder="0" applyAlignment="0"/>
    <xf numFmtId="183" fontId="49" fillId="0" borderId="0" applyFill="0" applyBorder="0" applyAlignment="0"/>
    <xf numFmtId="183" fontId="63" fillId="0" borderId="0" applyFill="0" applyBorder="0" applyAlignment="0"/>
    <xf numFmtId="183" fontId="63" fillId="0" borderId="0" applyFill="0" applyBorder="0" applyAlignment="0"/>
    <xf numFmtId="183" fontId="63" fillId="0" borderId="0" applyFill="0" applyBorder="0" applyAlignment="0"/>
    <xf numFmtId="183" fontId="63" fillId="0" borderId="0" applyFill="0" applyBorder="0" applyAlignment="0"/>
    <xf numFmtId="183" fontId="63" fillId="0" borderId="0" applyFill="0" applyBorder="0" applyAlignment="0"/>
    <xf numFmtId="183" fontId="63" fillId="0" borderId="0" applyFill="0" applyBorder="0" applyAlignment="0"/>
    <xf numFmtId="181" fontId="48" fillId="0" borderId="0" applyFill="0" applyBorder="0" applyAlignment="0"/>
    <xf numFmtId="0" fontId="73" fillId="29" borderId="1" applyNumberFormat="0" applyAlignment="0" applyProtection="0"/>
    <xf numFmtId="0" fontId="74" fillId="21" borderId="2" applyNumberFormat="0" applyAlignment="0" applyProtection="0"/>
    <xf numFmtId="43" fontId="14" fillId="0" borderId="0" applyFont="0" applyFill="0" applyBorder="0" applyAlignment="0" applyProtection="0"/>
    <xf numFmtId="182" fontId="46" fillId="0" borderId="0" applyFont="0" applyFill="0" applyBorder="0" applyAlignment="0" applyProtection="0"/>
    <xf numFmtId="187" fontId="63" fillId="0" borderId="0" applyFont="0" applyFill="0" applyBorder="0" applyAlignment="0" applyProtection="0"/>
    <xf numFmtId="187" fontId="63" fillId="0" borderId="0" applyFont="0" applyFill="0" applyBorder="0" applyAlignment="0" applyProtection="0"/>
    <xf numFmtId="187" fontId="63" fillId="0" borderId="0" applyFont="0" applyFill="0" applyBorder="0" applyAlignment="0" applyProtection="0"/>
    <xf numFmtId="187" fontId="63" fillId="0" borderId="0" applyFont="0" applyFill="0" applyBorder="0" applyAlignment="0" applyProtection="0"/>
    <xf numFmtId="187" fontId="63" fillId="0" borderId="0" applyFont="0" applyFill="0" applyBorder="0" applyAlignment="0" applyProtection="0"/>
    <xf numFmtId="187" fontId="63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3" fontId="27" fillId="0" borderId="0" applyFont="0" applyFill="0" applyBorder="0" applyAlignment="0" applyProtection="0"/>
    <xf numFmtId="173" fontId="27" fillId="0" borderId="0" applyFont="0" applyFill="0" applyBorder="0" applyAlignment="0" applyProtection="0"/>
    <xf numFmtId="180" fontId="27" fillId="0" borderId="0" applyFont="0" applyFill="0" applyBorder="0" applyAlignment="0" applyProtection="0"/>
    <xf numFmtId="173" fontId="27" fillId="0" borderId="0" applyFont="0" applyFill="0" applyBorder="0" applyAlignment="0" applyProtection="0"/>
    <xf numFmtId="171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89" fontId="4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6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46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0" fontId="68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64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6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6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5" fillId="0" borderId="0" applyFont="0" applyFill="0" applyBorder="0" applyAlignment="0" applyProtection="0"/>
    <xf numFmtId="165" fontId="4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5" fontId="46" fillId="0" borderId="0" applyFont="0" applyFill="0" applyBorder="0" applyAlignment="0" applyProtection="0"/>
    <xf numFmtId="43" fontId="90" fillId="0" borderId="0" applyFont="0" applyFill="0" applyBorder="0" applyAlignment="0" applyProtection="0"/>
    <xf numFmtId="171" fontId="46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46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27" fillId="0" borderId="0" applyFont="0" applyFill="0" applyBorder="0" applyAlignment="0" applyProtection="0"/>
    <xf numFmtId="7" fontId="1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7" fontId="10" fillId="0" borderId="0" applyFont="0" applyFill="0" applyBorder="0" applyAlignment="0" applyProtection="0"/>
    <xf numFmtId="43" fontId="45" fillId="0" borderId="0" applyFont="0" applyFill="0" applyBorder="0" applyAlignment="0" applyProtection="0"/>
    <xf numFmtId="7" fontId="10" fillId="0" borderId="0" applyFont="0" applyFill="0" applyBorder="0" applyAlignment="0" applyProtection="0"/>
    <xf numFmtId="164" fontId="46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6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46" fillId="0" borderId="0" applyFont="0" applyFill="0" applyBorder="0" applyAlignment="0" applyProtection="0"/>
    <xf numFmtId="174" fontId="6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54" fillId="26" borderId="31">
      <alignment horizontal="centerContinuous" vertical="top"/>
    </xf>
    <xf numFmtId="181" fontId="48" fillId="0" borderId="0" applyFont="0" applyFill="0" applyBorder="0" applyAlignment="0" applyProtection="0"/>
    <xf numFmtId="44" fontId="10" fillId="0" borderId="0" applyFont="0" applyFill="0" applyBorder="0" applyAlignment="0" applyProtection="0"/>
    <xf numFmtId="15" fontId="67" fillId="0" borderId="0"/>
    <xf numFmtId="14" fontId="57" fillId="0" borderId="0" applyFill="0" applyBorder="0" applyAlignment="0"/>
    <xf numFmtId="15" fontId="67" fillId="0" borderId="0"/>
    <xf numFmtId="182" fontId="46" fillId="0" borderId="0" applyFill="0" applyBorder="0" applyAlignment="0"/>
    <xf numFmtId="187" fontId="63" fillId="0" borderId="0" applyFill="0" applyBorder="0" applyAlignment="0"/>
    <xf numFmtId="187" fontId="63" fillId="0" borderId="0" applyFill="0" applyBorder="0" applyAlignment="0"/>
    <xf numFmtId="187" fontId="63" fillId="0" borderId="0" applyFill="0" applyBorder="0" applyAlignment="0"/>
    <xf numFmtId="187" fontId="63" fillId="0" borderId="0" applyFill="0" applyBorder="0" applyAlignment="0"/>
    <xf numFmtId="187" fontId="63" fillId="0" borderId="0" applyFill="0" applyBorder="0" applyAlignment="0"/>
    <xf numFmtId="187" fontId="63" fillId="0" borderId="0" applyFill="0" applyBorder="0" applyAlignment="0"/>
    <xf numFmtId="181" fontId="48" fillId="0" borderId="0" applyFill="0" applyBorder="0" applyAlignment="0"/>
    <xf numFmtId="182" fontId="46" fillId="0" borderId="0" applyFill="0" applyBorder="0" applyAlignment="0"/>
    <xf numFmtId="187" fontId="63" fillId="0" borderId="0" applyFill="0" applyBorder="0" applyAlignment="0"/>
    <xf numFmtId="187" fontId="63" fillId="0" borderId="0" applyFill="0" applyBorder="0" applyAlignment="0"/>
    <xf numFmtId="187" fontId="63" fillId="0" borderId="0" applyFill="0" applyBorder="0" applyAlignment="0"/>
    <xf numFmtId="187" fontId="63" fillId="0" borderId="0" applyFill="0" applyBorder="0" applyAlignment="0"/>
    <xf numFmtId="187" fontId="63" fillId="0" borderId="0" applyFill="0" applyBorder="0" applyAlignment="0"/>
    <xf numFmtId="187" fontId="63" fillId="0" borderId="0" applyFill="0" applyBorder="0" applyAlignment="0"/>
    <xf numFmtId="183" fontId="49" fillId="0" borderId="0" applyFill="0" applyBorder="0" applyAlignment="0"/>
    <xf numFmtId="183" fontId="63" fillId="0" borderId="0" applyFill="0" applyBorder="0" applyAlignment="0"/>
    <xf numFmtId="183" fontId="63" fillId="0" borderId="0" applyFill="0" applyBorder="0" applyAlignment="0"/>
    <xf numFmtId="183" fontId="63" fillId="0" borderId="0" applyFill="0" applyBorder="0" applyAlignment="0"/>
    <xf numFmtId="183" fontId="63" fillId="0" borderId="0" applyFill="0" applyBorder="0" applyAlignment="0"/>
    <xf numFmtId="183" fontId="63" fillId="0" borderId="0" applyFill="0" applyBorder="0" applyAlignment="0"/>
    <xf numFmtId="183" fontId="63" fillId="0" borderId="0" applyFill="0" applyBorder="0" applyAlignment="0"/>
    <xf numFmtId="181" fontId="48" fillId="0" borderId="0" applyFill="0" applyBorder="0" applyAlignment="0"/>
    <xf numFmtId="0" fontId="75" fillId="0" borderId="0" applyNumberFormat="0" applyFill="0" applyBorder="0" applyAlignment="0" applyProtection="0"/>
    <xf numFmtId="0" fontId="76" fillId="6" borderId="0" applyNumberFormat="0" applyBorder="0" applyAlignment="0" applyProtection="0"/>
    <xf numFmtId="38" fontId="4" fillId="26" borderId="0" applyNumberFormat="0" applyBorder="0" applyAlignment="0" applyProtection="0"/>
    <xf numFmtId="0" fontId="58" fillId="0" borderId="63" applyNumberFormat="0" applyAlignment="0" applyProtection="0">
      <alignment horizontal="left" vertical="center"/>
    </xf>
    <xf numFmtId="0" fontId="58" fillId="0" borderId="32">
      <alignment horizontal="left" vertical="center"/>
    </xf>
    <xf numFmtId="0" fontId="77" fillId="0" borderId="64" applyNumberFormat="0" applyFill="0" applyAlignment="0" applyProtection="0"/>
    <xf numFmtId="0" fontId="78" fillId="0" borderId="65" applyNumberFormat="0" applyFill="0" applyAlignment="0" applyProtection="0"/>
    <xf numFmtId="0" fontId="79" fillId="0" borderId="66" applyNumberFormat="0" applyFill="0" applyAlignment="0" applyProtection="0"/>
    <xf numFmtId="0" fontId="79" fillId="0" borderId="0" applyNumberFormat="0" applyFill="0" applyBorder="0" applyAlignment="0" applyProtection="0"/>
    <xf numFmtId="0" fontId="33" fillId="0" borderId="0" applyNumberFormat="0" applyFill="0" applyBorder="0" applyAlignment="0" applyProtection="0">
      <alignment vertical="top"/>
      <protection locked="0"/>
    </xf>
    <xf numFmtId="0" fontId="91" fillId="0" borderId="0" applyNumberFormat="0" applyFill="0" applyBorder="0" applyAlignment="0" applyProtection="0"/>
    <xf numFmtId="0" fontId="80" fillId="22" borderId="1" applyNumberFormat="0" applyAlignment="0" applyProtection="0"/>
    <xf numFmtId="10" fontId="4" fillId="30" borderId="33" applyNumberFormat="0" applyBorder="0" applyAlignment="0" applyProtection="0"/>
    <xf numFmtId="0" fontId="81" fillId="22" borderId="1" applyNumberFormat="0" applyAlignment="0" applyProtection="0"/>
    <xf numFmtId="182" fontId="46" fillId="0" borderId="0" applyFill="0" applyBorder="0" applyAlignment="0"/>
    <xf numFmtId="187" fontId="63" fillId="0" borderId="0" applyFill="0" applyBorder="0" applyAlignment="0"/>
    <xf numFmtId="187" fontId="63" fillId="0" borderId="0" applyFill="0" applyBorder="0" applyAlignment="0"/>
    <xf numFmtId="187" fontId="63" fillId="0" borderId="0" applyFill="0" applyBorder="0" applyAlignment="0"/>
    <xf numFmtId="187" fontId="63" fillId="0" borderId="0" applyFill="0" applyBorder="0" applyAlignment="0"/>
    <xf numFmtId="187" fontId="63" fillId="0" borderId="0" applyFill="0" applyBorder="0" applyAlignment="0"/>
    <xf numFmtId="187" fontId="63" fillId="0" borderId="0" applyFill="0" applyBorder="0" applyAlignment="0"/>
    <xf numFmtId="181" fontId="48" fillId="0" borderId="0" applyFill="0" applyBorder="0" applyAlignment="0"/>
    <xf numFmtId="182" fontId="46" fillId="0" borderId="0" applyFill="0" applyBorder="0" applyAlignment="0"/>
    <xf numFmtId="187" fontId="63" fillId="0" borderId="0" applyFill="0" applyBorder="0" applyAlignment="0"/>
    <xf numFmtId="187" fontId="63" fillId="0" borderId="0" applyFill="0" applyBorder="0" applyAlignment="0"/>
    <xf numFmtId="187" fontId="63" fillId="0" borderId="0" applyFill="0" applyBorder="0" applyAlignment="0"/>
    <xf numFmtId="187" fontId="63" fillId="0" borderId="0" applyFill="0" applyBorder="0" applyAlignment="0"/>
    <xf numFmtId="187" fontId="63" fillId="0" borderId="0" applyFill="0" applyBorder="0" applyAlignment="0"/>
    <xf numFmtId="187" fontId="63" fillId="0" borderId="0" applyFill="0" applyBorder="0" applyAlignment="0"/>
    <xf numFmtId="183" fontId="49" fillId="0" borderId="0" applyFill="0" applyBorder="0" applyAlignment="0"/>
    <xf numFmtId="183" fontId="63" fillId="0" borderId="0" applyFill="0" applyBorder="0" applyAlignment="0"/>
    <xf numFmtId="183" fontId="63" fillId="0" borderId="0" applyFill="0" applyBorder="0" applyAlignment="0"/>
    <xf numFmtId="183" fontId="63" fillId="0" borderId="0" applyFill="0" applyBorder="0" applyAlignment="0"/>
    <xf numFmtId="183" fontId="63" fillId="0" borderId="0" applyFill="0" applyBorder="0" applyAlignment="0"/>
    <xf numFmtId="183" fontId="63" fillId="0" borderId="0" applyFill="0" applyBorder="0" applyAlignment="0"/>
    <xf numFmtId="183" fontId="63" fillId="0" borderId="0" applyFill="0" applyBorder="0" applyAlignment="0"/>
    <xf numFmtId="181" fontId="48" fillId="0" borderId="0" applyFill="0" applyBorder="0" applyAlignment="0"/>
    <xf numFmtId="0" fontId="82" fillId="0" borderId="67" applyNumberFormat="0" applyFill="0" applyAlignment="0" applyProtection="0"/>
    <xf numFmtId="0" fontId="83" fillId="22" borderId="0" applyNumberFormat="0" applyBorder="0" applyAlignment="0" applyProtection="0"/>
    <xf numFmtId="0" fontId="84" fillId="0" borderId="0"/>
    <xf numFmtId="37" fontId="59" fillId="0" borderId="0"/>
    <xf numFmtId="184" fontId="46" fillId="0" borderId="0"/>
    <xf numFmtId="184" fontId="46" fillId="0" borderId="0"/>
    <xf numFmtId="0" fontId="10" fillId="0" borderId="0"/>
    <xf numFmtId="0" fontId="10" fillId="0" borderId="0"/>
    <xf numFmtId="0" fontId="10" fillId="0" borderId="0"/>
    <xf numFmtId="0" fontId="69" fillId="0" borderId="0"/>
    <xf numFmtId="0" fontId="10" fillId="0" borderId="0"/>
    <xf numFmtId="0" fontId="64" fillId="0" borderId="0"/>
    <xf numFmtId="0" fontId="46" fillId="0" borderId="0"/>
    <xf numFmtId="0" fontId="90" fillId="0" borderId="0"/>
    <xf numFmtId="0" fontId="46" fillId="0" borderId="0"/>
    <xf numFmtId="0" fontId="10" fillId="0" borderId="0"/>
    <xf numFmtId="0" fontId="46" fillId="0" borderId="0"/>
    <xf numFmtId="0" fontId="10" fillId="0" borderId="0"/>
    <xf numFmtId="0" fontId="46" fillId="0" borderId="0"/>
    <xf numFmtId="0" fontId="10" fillId="0" borderId="0"/>
    <xf numFmtId="0" fontId="10" fillId="0" borderId="0"/>
    <xf numFmtId="0" fontId="10" fillId="0" borderId="0"/>
    <xf numFmtId="0" fontId="45" fillId="0" borderId="0"/>
    <xf numFmtId="0" fontId="10" fillId="0" borderId="0"/>
    <xf numFmtId="0" fontId="10" fillId="0" borderId="0"/>
    <xf numFmtId="0" fontId="10" fillId="0" borderId="0"/>
    <xf numFmtId="0" fontId="46" fillId="0" borderId="0"/>
    <xf numFmtId="0" fontId="10" fillId="0" borderId="0"/>
    <xf numFmtId="0" fontId="10" fillId="0" borderId="0"/>
    <xf numFmtId="0" fontId="10" fillId="0" borderId="0"/>
    <xf numFmtId="0" fontId="70" fillId="0" borderId="0"/>
    <xf numFmtId="0" fontId="45" fillId="0" borderId="0"/>
    <xf numFmtId="0" fontId="10" fillId="0" borderId="0"/>
    <xf numFmtId="0" fontId="64" fillId="0" borderId="0"/>
    <xf numFmtId="0" fontId="10" fillId="0" borderId="0"/>
    <xf numFmtId="0" fontId="27" fillId="0" borderId="0"/>
    <xf numFmtId="0" fontId="10" fillId="0" borderId="0"/>
    <xf numFmtId="0" fontId="70" fillId="0" borderId="0"/>
    <xf numFmtId="0" fontId="10" fillId="0" borderId="0"/>
    <xf numFmtId="0" fontId="27" fillId="0" borderId="0"/>
    <xf numFmtId="0" fontId="10" fillId="0" borderId="0"/>
    <xf numFmtId="0" fontId="27" fillId="0" borderId="0"/>
    <xf numFmtId="0" fontId="64" fillId="0" borderId="0"/>
    <xf numFmtId="0" fontId="27" fillId="0" borderId="0"/>
    <xf numFmtId="0" fontId="10" fillId="0" borderId="0"/>
    <xf numFmtId="0" fontId="10" fillId="0" borderId="0"/>
    <xf numFmtId="0" fontId="27" fillId="0" borderId="0"/>
    <xf numFmtId="0" fontId="64" fillId="0" borderId="0"/>
    <xf numFmtId="0" fontId="10" fillId="0" borderId="0"/>
    <xf numFmtId="0" fontId="10" fillId="0" borderId="0"/>
    <xf numFmtId="0" fontId="64" fillId="0" borderId="0"/>
    <xf numFmtId="0" fontId="10" fillId="0" borderId="0"/>
    <xf numFmtId="0" fontId="10" fillId="0" borderId="0"/>
    <xf numFmtId="0" fontId="45" fillId="0" borderId="0"/>
    <xf numFmtId="0" fontId="10" fillId="0" borderId="0"/>
    <xf numFmtId="0" fontId="68" fillId="23" borderId="7" applyNumberFormat="0" applyFont="0" applyAlignment="0" applyProtection="0"/>
    <xf numFmtId="0" fontId="85" fillId="29" borderId="8" applyNumberFormat="0" applyAlignment="0" applyProtection="0"/>
    <xf numFmtId="0" fontId="60" fillId="0" borderId="0" applyFont="0" applyFill="0" applyBorder="0" applyAlignment="0" applyProtection="0"/>
    <xf numFmtId="182" fontId="4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10" fontId="27" fillId="0" borderId="0" applyFont="0" applyFill="0" applyBorder="0" applyAlignment="0" applyProtection="0"/>
    <xf numFmtId="10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182" fontId="46" fillId="0" borderId="0" applyFill="0" applyBorder="0" applyAlignment="0"/>
    <xf numFmtId="187" fontId="63" fillId="0" borderId="0" applyFill="0" applyBorder="0" applyAlignment="0"/>
    <xf numFmtId="187" fontId="63" fillId="0" borderId="0" applyFill="0" applyBorder="0" applyAlignment="0"/>
    <xf numFmtId="187" fontId="63" fillId="0" borderId="0" applyFill="0" applyBorder="0" applyAlignment="0"/>
    <xf numFmtId="187" fontId="63" fillId="0" borderId="0" applyFill="0" applyBorder="0" applyAlignment="0"/>
    <xf numFmtId="187" fontId="63" fillId="0" borderId="0" applyFill="0" applyBorder="0" applyAlignment="0"/>
    <xf numFmtId="187" fontId="63" fillId="0" borderId="0" applyFill="0" applyBorder="0" applyAlignment="0"/>
    <xf numFmtId="181" fontId="48" fillId="0" borderId="0" applyFill="0" applyBorder="0" applyAlignment="0"/>
    <xf numFmtId="182" fontId="46" fillId="0" borderId="0" applyFill="0" applyBorder="0" applyAlignment="0"/>
    <xf numFmtId="187" fontId="63" fillId="0" borderId="0" applyFill="0" applyBorder="0" applyAlignment="0"/>
    <xf numFmtId="187" fontId="63" fillId="0" borderId="0" applyFill="0" applyBorder="0" applyAlignment="0"/>
    <xf numFmtId="187" fontId="63" fillId="0" borderId="0" applyFill="0" applyBorder="0" applyAlignment="0"/>
    <xf numFmtId="187" fontId="63" fillId="0" borderId="0" applyFill="0" applyBorder="0" applyAlignment="0"/>
    <xf numFmtId="187" fontId="63" fillId="0" borderId="0" applyFill="0" applyBorder="0" applyAlignment="0"/>
    <xf numFmtId="187" fontId="63" fillId="0" borderId="0" applyFill="0" applyBorder="0" applyAlignment="0"/>
    <xf numFmtId="183" fontId="49" fillId="0" borderId="0" applyFill="0" applyBorder="0" applyAlignment="0"/>
    <xf numFmtId="183" fontId="63" fillId="0" borderId="0" applyFill="0" applyBorder="0" applyAlignment="0"/>
    <xf numFmtId="183" fontId="63" fillId="0" borderId="0" applyFill="0" applyBorder="0" applyAlignment="0"/>
    <xf numFmtId="183" fontId="63" fillId="0" borderId="0" applyFill="0" applyBorder="0" applyAlignment="0"/>
    <xf numFmtId="183" fontId="63" fillId="0" borderId="0" applyFill="0" applyBorder="0" applyAlignment="0"/>
    <xf numFmtId="183" fontId="63" fillId="0" borderId="0" applyFill="0" applyBorder="0" applyAlignment="0"/>
    <xf numFmtId="183" fontId="63" fillId="0" borderId="0" applyFill="0" applyBorder="0" applyAlignment="0"/>
    <xf numFmtId="181" fontId="48" fillId="0" borderId="0" applyFill="0" applyBorder="0" applyAlignment="0"/>
    <xf numFmtId="0" fontId="61" fillId="25" borderId="0"/>
    <xf numFmtId="0" fontId="27" fillId="0" borderId="0"/>
    <xf numFmtId="49" fontId="57" fillId="0" borderId="0" applyFill="0" applyBorder="0" applyAlignment="0"/>
    <xf numFmtId="0" fontId="56" fillId="0" borderId="0" applyFill="0" applyBorder="0" applyAlignment="0"/>
    <xf numFmtId="0" fontId="56" fillId="0" borderId="0" applyFill="0" applyBorder="0" applyAlignment="0"/>
    <xf numFmtId="0" fontId="86" fillId="0" borderId="0" applyNumberFormat="0" applyFill="0" applyBorder="0" applyAlignment="0" applyProtection="0"/>
    <xf numFmtId="0" fontId="87" fillId="0" borderId="68" applyNumberFormat="0" applyFill="0" applyAlignment="0" applyProtection="0"/>
    <xf numFmtId="185" fontId="46" fillId="0" borderId="0" applyFont="0" applyFill="0" applyBorder="0" applyAlignment="0" applyProtection="0"/>
    <xf numFmtId="186" fontId="46" fillId="0" borderId="0" applyFont="0" applyFill="0" applyBorder="0" applyAlignment="0" applyProtection="0"/>
    <xf numFmtId="0" fontId="82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46" fillId="0" borderId="0" applyFont="0" applyFill="0" applyBorder="0" applyAlignment="0" applyProtection="0"/>
    <xf numFmtId="170" fontId="6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6" fillId="0" borderId="0" applyFont="0" applyFill="0" applyBorder="0" applyAlignment="0" applyProtection="0"/>
    <xf numFmtId="165" fontId="27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1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7" fillId="0" borderId="0" applyFont="0" applyFill="0" applyBorder="0" applyAlignment="0" applyProtection="0"/>
    <xf numFmtId="176" fontId="10" fillId="0" borderId="0" applyFont="0" applyFill="0" applyBorder="0" applyAlignment="0" applyProtection="0"/>
    <xf numFmtId="170" fontId="6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6" fillId="0" borderId="0" applyFont="0" applyFill="0" applyBorder="0" applyAlignment="0" applyProtection="0"/>
    <xf numFmtId="0" fontId="88" fillId="0" borderId="0" applyNumberFormat="0" applyFill="0" applyBorder="0" applyAlignment="0" applyProtection="0">
      <alignment vertical="top"/>
      <protection locked="0"/>
    </xf>
    <xf numFmtId="0" fontId="89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45" fillId="0" borderId="0"/>
    <xf numFmtId="0" fontId="64" fillId="0" borderId="0"/>
    <xf numFmtId="0" fontId="10" fillId="0" borderId="0"/>
    <xf numFmtId="0" fontId="27" fillId="0" borderId="0"/>
    <xf numFmtId="0" fontId="10" fillId="0" borderId="0"/>
    <xf numFmtId="0" fontId="10" fillId="0" borderId="0"/>
    <xf numFmtId="0" fontId="46" fillId="0" borderId="0"/>
    <xf numFmtId="0" fontId="46" fillId="0" borderId="0"/>
    <xf numFmtId="0" fontId="46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7" fillId="0" borderId="0"/>
    <xf numFmtId="0" fontId="27" fillId="0" borderId="0"/>
    <xf numFmtId="0" fontId="10" fillId="0" borderId="0"/>
    <xf numFmtId="0" fontId="65" fillId="0" borderId="0"/>
    <xf numFmtId="0" fontId="10" fillId="0" borderId="0"/>
    <xf numFmtId="0" fontId="10" fillId="0" borderId="0"/>
    <xf numFmtId="0" fontId="27" fillId="0" borderId="0"/>
    <xf numFmtId="0" fontId="10" fillId="0" borderId="0"/>
    <xf numFmtId="0" fontId="10" fillId="0" borderId="0"/>
    <xf numFmtId="0" fontId="27" fillId="0" borderId="0"/>
    <xf numFmtId="0" fontId="64" fillId="0" borderId="0"/>
    <xf numFmtId="0" fontId="10" fillId="0" borderId="0"/>
    <xf numFmtId="0" fontId="10" fillId="0" borderId="0"/>
    <xf numFmtId="0" fontId="10" fillId="0" borderId="0"/>
    <xf numFmtId="9" fontId="27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27" fillId="0" borderId="0"/>
    <xf numFmtId="0" fontId="27" fillId="23" borderId="7" applyNumberFormat="0" applyFont="0" applyAlignment="0" applyProtection="0"/>
    <xf numFmtId="43" fontId="10" fillId="0" borderId="0" applyFont="0" applyFill="0" applyBorder="0" applyAlignment="0" applyProtection="0"/>
    <xf numFmtId="0" fontId="64" fillId="0" borderId="0"/>
    <xf numFmtId="43" fontId="6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5" fillId="0" borderId="0" applyFont="0" applyFill="0" applyBorder="0" applyAlignment="0" applyProtection="0"/>
    <xf numFmtId="40" fontId="69" fillId="0" borderId="0" applyFont="0" applyFill="0" applyBorder="0" applyAlignment="0" applyProtection="0"/>
    <xf numFmtId="0" fontId="2" fillId="0" borderId="0"/>
    <xf numFmtId="0" fontId="69" fillId="0" borderId="0"/>
    <xf numFmtId="0" fontId="2" fillId="0" borderId="0"/>
  </cellStyleXfs>
  <cellXfs count="405">
    <xf numFmtId="0" fontId="0" fillId="0" borderId="0" xfId="0"/>
    <xf numFmtId="0" fontId="3" fillId="0" borderId="0" xfId="0" applyFont="1"/>
    <xf numFmtId="167" fontId="3" fillId="0" borderId="0" xfId="55" applyNumberFormat="1" applyFont="1"/>
    <xf numFmtId="0" fontId="9" fillId="0" borderId="0" xfId="0" applyFont="1"/>
    <xf numFmtId="0" fontId="9" fillId="0" borderId="0" xfId="0" applyFont="1" applyAlignment="1">
      <alignment horizontal="center"/>
    </xf>
    <xf numFmtId="167" fontId="9" fillId="0" borderId="0" xfId="55" applyNumberFormat="1" applyFont="1"/>
    <xf numFmtId="0" fontId="3" fillId="0" borderId="17" xfId="0" applyFont="1" applyBorder="1"/>
    <xf numFmtId="0" fontId="3" fillId="0" borderId="14" xfId="0" applyFont="1" applyBorder="1"/>
    <xf numFmtId="0" fontId="3" fillId="0" borderId="14" xfId="0" applyFont="1" applyBorder="1" applyAlignment="1">
      <alignment horizontal="center"/>
    </xf>
    <xf numFmtId="0" fontId="3" fillId="0" borderId="0" xfId="0" applyFont="1" applyAlignment="1">
      <alignment vertical="center"/>
    </xf>
    <xf numFmtId="43" fontId="9" fillId="0" borderId="0" xfId="55" applyFont="1"/>
    <xf numFmtId="43" fontId="9" fillId="0" borderId="0" xfId="55" applyFont="1" applyAlignment="1">
      <alignment horizontal="center"/>
    </xf>
    <xf numFmtId="0" fontId="13" fillId="0" borderId="14" xfId="0" applyFont="1" applyBorder="1" applyAlignment="1">
      <alignment horizontal="center"/>
    </xf>
    <xf numFmtId="167" fontId="3" fillId="0" borderId="0" xfId="55" applyNumberFormat="1" applyFont="1" applyBorder="1" applyAlignment="1">
      <alignment horizontal="left"/>
    </xf>
    <xf numFmtId="167" fontId="3" fillId="0" borderId="0" xfId="55" applyNumberFormat="1" applyFont="1" applyBorder="1"/>
    <xf numFmtId="168" fontId="9" fillId="0" borderId="0" xfId="0" applyNumberFormat="1" applyFont="1"/>
    <xf numFmtId="0" fontId="3" fillId="0" borderId="0" xfId="0" applyFont="1" applyAlignment="1">
      <alignment horizontal="right"/>
    </xf>
    <xf numFmtId="0" fontId="12" fillId="0" borderId="0" xfId="0" applyFont="1" applyAlignment="1">
      <alignment horizontal="left" vertical="center"/>
    </xf>
    <xf numFmtId="167" fontId="9" fillId="0" borderId="0" xfId="55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9" fillId="0" borderId="0" xfId="0" applyFont="1" applyAlignment="1">
      <alignment horizontal="center" vertical="top"/>
    </xf>
    <xf numFmtId="0" fontId="37" fillId="0" borderId="0" xfId="0" applyFont="1"/>
    <xf numFmtId="4" fontId="38" fillId="24" borderId="57" xfId="0" applyNumberFormat="1" applyFont="1" applyFill="1" applyBorder="1" applyAlignment="1">
      <alignment vertical="center"/>
    </xf>
    <xf numFmtId="43" fontId="39" fillId="0" borderId="14" xfId="55" applyFont="1" applyFill="1" applyBorder="1" applyAlignment="1" applyProtection="1">
      <alignment horizontal="center" vertical="center"/>
      <protection locked="0"/>
    </xf>
    <xf numFmtId="4" fontId="38" fillId="24" borderId="0" xfId="0" applyNumberFormat="1" applyFont="1" applyFill="1" applyAlignment="1">
      <alignment vertical="center"/>
    </xf>
    <xf numFmtId="43" fontId="39" fillId="0" borderId="26" xfId="55" applyFont="1" applyFill="1" applyBorder="1" applyAlignment="1" applyProtection="1">
      <alignment vertical="center"/>
      <protection locked="0"/>
    </xf>
    <xf numFmtId="0" fontId="96" fillId="0" borderId="0" xfId="0" applyFont="1"/>
    <xf numFmtId="0" fontId="94" fillId="0" borderId="0" xfId="0" applyFont="1"/>
    <xf numFmtId="167" fontId="96" fillId="0" borderId="0" xfId="55" applyNumberFormat="1" applyFont="1" applyBorder="1" applyAlignment="1">
      <alignment horizontal="left"/>
    </xf>
    <xf numFmtId="0" fontId="96" fillId="0" borderId="0" xfId="0" applyFont="1" applyAlignment="1">
      <alignment horizontal="right"/>
    </xf>
    <xf numFmtId="0" fontId="97" fillId="0" borderId="0" xfId="0" applyFont="1" applyAlignment="1">
      <alignment horizontal="left" vertical="center"/>
    </xf>
    <xf numFmtId="167" fontId="94" fillId="0" borderId="0" xfId="55" applyNumberFormat="1" applyFont="1"/>
    <xf numFmtId="0" fontId="39" fillId="0" borderId="13" xfId="93" applyFont="1" applyBorder="1" applyAlignment="1" applyProtection="1">
      <alignment horizontal="center" vertical="center"/>
      <protection locked="0"/>
    </xf>
    <xf numFmtId="0" fontId="39" fillId="0" borderId="16" xfId="0" applyFont="1" applyBorder="1" applyAlignment="1" applyProtection="1">
      <alignment horizontal="right" vertical="center"/>
      <protection locked="0"/>
    </xf>
    <xf numFmtId="4" fontId="42" fillId="0" borderId="26" xfId="0" applyNumberFormat="1" applyFont="1" applyBorder="1" applyAlignment="1">
      <alignment vertical="center"/>
    </xf>
    <xf numFmtId="4" fontId="42" fillId="0" borderId="14" xfId="0" applyNumberFormat="1" applyFont="1" applyBorder="1" applyAlignment="1">
      <alignment vertical="center"/>
    </xf>
    <xf numFmtId="43" fontId="39" fillId="0" borderId="25" xfId="55" applyFont="1" applyFill="1" applyBorder="1" applyAlignment="1" applyProtection="1">
      <alignment horizontal="center" vertical="center"/>
      <protection locked="0"/>
    </xf>
    <xf numFmtId="0" fontId="39" fillId="0" borderId="13" xfId="93" applyFont="1" applyBorder="1" applyAlignment="1" applyProtection="1">
      <alignment horizontal="left" vertical="center"/>
      <protection locked="0"/>
    </xf>
    <xf numFmtId="0" fontId="44" fillId="0" borderId="16" xfId="0" applyFont="1" applyBorder="1" applyAlignment="1">
      <alignment horizontal="left" vertical="center"/>
    </xf>
    <xf numFmtId="0" fontId="39" fillId="0" borderId="16" xfId="0" applyFont="1" applyBorder="1" applyAlignment="1">
      <alignment horizontal="left" vertical="center"/>
    </xf>
    <xf numFmtId="4" fontId="42" fillId="0" borderId="16" xfId="0" applyNumberFormat="1" applyFont="1" applyBorder="1" applyAlignment="1">
      <alignment vertical="center"/>
    </xf>
    <xf numFmtId="0" fontId="39" fillId="0" borderId="14" xfId="0" applyFont="1" applyBorder="1" applyAlignment="1" applyProtection="1">
      <alignment horizontal="center" vertical="center"/>
      <protection locked="0"/>
    </xf>
    <xf numFmtId="43" fontId="39" fillId="0" borderId="21" xfId="55" applyFont="1" applyFill="1" applyBorder="1" applyAlignment="1" applyProtection="1">
      <alignment horizontal="center" vertical="center"/>
      <protection locked="0"/>
    </xf>
    <xf numFmtId="43" fontId="39" fillId="0" borderId="14" xfId="55" applyFont="1" applyFill="1" applyBorder="1" applyAlignment="1" applyProtection="1">
      <alignment vertical="center"/>
      <protection locked="0"/>
    </xf>
    <xf numFmtId="0" fontId="43" fillId="0" borderId="16" xfId="0" applyFont="1" applyBorder="1" applyAlignment="1">
      <alignment vertical="center"/>
    </xf>
    <xf numFmtId="0" fontId="39" fillId="0" borderId="15" xfId="0" applyFont="1" applyBorder="1" applyAlignment="1" applyProtection="1">
      <alignment horizontal="left" vertical="center"/>
      <protection locked="0"/>
    </xf>
    <xf numFmtId="4" fontId="39" fillId="0" borderId="16" xfId="0" applyNumberFormat="1" applyFont="1" applyBorder="1" applyAlignment="1" applyProtection="1">
      <alignment horizontal="left" vertical="center"/>
      <protection locked="0"/>
    </xf>
    <xf numFmtId="0" fontId="39" fillId="0" borderId="26" xfId="0" applyFont="1" applyBorder="1" applyAlignment="1" applyProtection="1">
      <alignment horizontal="center" vertical="center"/>
      <protection locked="0"/>
    </xf>
    <xf numFmtId="0" fontId="43" fillId="0" borderId="13" xfId="0" applyFont="1" applyBorder="1" applyAlignment="1">
      <alignment vertical="center"/>
    </xf>
    <xf numFmtId="0" fontId="43" fillId="0" borderId="14" xfId="0" applyFont="1" applyBorder="1" applyAlignment="1">
      <alignment vertical="center"/>
    </xf>
    <xf numFmtId="43" fontId="39" fillId="0" borderId="13" xfId="55" applyFont="1" applyFill="1" applyBorder="1" applyAlignment="1" applyProtection="1">
      <alignment vertical="center"/>
      <protection locked="0"/>
    </xf>
    <xf numFmtId="0" fontId="39" fillId="0" borderId="15" xfId="0" applyFont="1" applyBorder="1" applyAlignment="1" applyProtection="1">
      <alignment horizontal="left" vertical="top"/>
      <protection locked="0"/>
    </xf>
    <xf numFmtId="0" fontId="39" fillId="0" borderId="15" xfId="0" applyFont="1" applyBorder="1" applyAlignment="1">
      <alignment horizontal="left" vertical="center"/>
    </xf>
    <xf numFmtId="0" fontId="39" fillId="0" borderId="21" xfId="0" applyFont="1" applyBorder="1" applyAlignment="1" applyProtection="1">
      <alignment horizontal="center" vertical="center"/>
      <protection locked="0"/>
    </xf>
    <xf numFmtId="43" fontId="8" fillId="0" borderId="14" xfId="55" applyFont="1" applyFill="1" applyBorder="1" applyAlignment="1">
      <alignment vertical="center"/>
    </xf>
    <xf numFmtId="0" fontId="39" fillId="0" borderId="16" xfId="93" applyFont="1" applyBorder="1" applyAlignment="1" applyProtection="1">
      <alignment horizontal="left" vertical="center"/>
      <protection locked="0"/>
    </xf>
    <xf numFmtId="43" fontId="8" fillId="0" borderId="14" xfId="200" applyFont="1" applyFill="1" applyBorder="1" applyAlignment="1" applyProtection="1">
      <alignment vertical="center"/>
      <protection locked="0"/>
    </xf>
    <xf numFmtId="43" fontId="92" fillId="0" borderId="14" xfId="200" applyFont="1" applyFill="1" applyBorder="1" applyAlignment="1" applyProtection="1">
      <alignment horizontal="center" vertical="center"/>
      <protection locked="0"/>
    </xf>
    <xf numFmtId="167" fontId="93" fillId="0" borderId="14" xfId="20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0" xfId="0" applyFont="1"/>
    <xf numFmtId="167" fontId="8" fillId="0" borderId="0" xfId="55" applyNumberFormat="1" applyFont="1" applyFill="1"/>
    <xf numFmtId="43" fontId="8" fillId="0" borderId="0" xfId="55" applyFont="1" applyFill="1"/>
    <xf numFmtId="43" fontId="8" fillId="0" borderId="0" xfId="55" applyFont="1" applyFill="1" applyAlignment="1">
      <alignment horizontal="center"/>
    </xf>
    <xf numFmtId="167" fontId="9" fillId="0" borderId="0" xfId="55" applyNumberFormat="1" applyFont="1" applyFill="1"/>
    <xf numFmtId="43" fontId="9" fillId="0" borderId="0" xfId="55" applyFont="1" applyFill="1"/>
    <xf numFmtId="43" fontId="9" fillId="0" borderId="0" xfId="55" applyFont="1" applyFill="1" applyAlignment="1">
      <alignment horizontal="center"/>
    </xf>
    <xf numFmtId="0" fontId="41" fillId="0" borderId="15" xfId="0" applyFont="1" applyBorder="1" applyAlignment="1">
      <alignment horizontal="left" vertical="center"/>
    </xf>
    <xf numFmtId="40" fontId="100" fillId="0" borderId="0" xfId="509" applyFont="1"/>
    <xf numFmtId="0" fontId="8" fillId="0" borderId="54" xfId="511" quotePrefix="1" applyFont="1" applyBorder="1" applyAlignment="1">
      <alignment horizontal="left" vertical="center"/>
    </xf>
    <xf numFmtId="40" fontId="100" fillId="0" borderId="72" xfId="509" applyFont="1" applyBorder="1"/>
    <xf numFmtId="40" fontId="100" fillId="0" borderId="73" xfId="509" applyFont="1" applyBorder="1"/>
    <xf numFmtId="0" fontId="10" fillId="0" borderId="54" xfId="510" applyFont="1" applyBorder="1"/>
    <xf numFmtId="9" fontId="103" fillId="0" borderId="38" xfId="510" applyNumberFormat="1" applyFont="1" applyBorder="1" applyAlignment="1">
      <alignment horizontal="center"/>
    </xf>
    <xf numFmtId="40" fontId="100" fillId="0" borderId="38" xfId="509" applyFont="1" applyBorder="1"/>
    <xf numFmtId="40" fontId="104" fillId="0" borderId="54" xfId="509" applyFont="1" applyBorder="1"/>
    <xf numFmtId="40" fontId="100" fillId="0" borderId="0" xfId="509" applyFont="1" applyBorder="1"/>
    <xf numFmtId="167" fontId="105" fillId="32" borderId="33" xfId="509" applyNumberFormat="1" applyFont="1" applyFill="1" applyBorder="1"/>
    <xf numFmtId="40" fontId="106" fillId="0" borderId="54" xfId="509" applyFont="1" applyBorder="1" applyAlignment="1">
      <alignment horizontal="center" vertical="center"/>
    </xf>
    <xf numFmtId="40" fontId="100" fillId="0" borderId="54" xfId="509" applyFont="1" applyBorder="1"/>
    <xf numFmtId="40" fontId="109" fillId="0" borderId="45" xfId="509" applyFont="1" applyBorder="1"/>
    <xf numFmtId="0" fontId="10" fillId="0" borderId="23" xfId="510" applyFont="1" applyBorder="1"/>
    <xf numFmtId="40" fontId="110" fillId="0" borderId="54" xfId="509" applyFont="1" applyBorder="1" applyAlignment="1">
      <alignment horizontal="right"/>
    </xf>
    <xf numFmtId="167" fontId="111" fillId="31" borderId="55" xfId="509" applyNumberFormat="1" applyFont="1" applyFill="1" applyBorder="1" applyProtection="1">
      <protection hidden="1"/>
    </xf>
    <xf numFmtId="40" fontId="110" fillId="0" borderId="0" xfId="509" applyFont="1" applyBorder="1"/>
    <xf numFmtId="0" fontId="103" fillId="31" borderId="10" xfId="510" applyFont="1" applyFill="1" applyBorder="1" applyAlignment="1">
      <alignment horizontal="center"/>
    </xf>
    <xf numFmtId="0" fontId="103" fillId="31" borderId="50" xfId="510" applyFont="1" applyFill="1" applyBorder="1" applyAlignment="1">
      <alignment horizontal="center"/>
    </xf>
    <xf numFmtId="40" fontId="100" fillId="0" borderId="54" xfId="509" applyFont="1" applyBorder="1" applyAlignment="1">
      <alignment horizontal="right"/>
    </xf>
    <xf numFmtId="167" fontId="100" fillId="31" borderId="33" xfId="509" applyNumberFormat="1" applyFont="1" applyFill="1" applyBorder="1"/>
    <xf numFmtId="0" fontId="103" fillId="31" borderId="11" xfId="510" applyFont="1" applyFill="1" applyBorder="1" applyAlignment="1">
      <alignment horizontal="center"/>
    </xf>
    <xf numFmtId="0" fontId="10" fillId="31" borderId="23" xfId="510" applyFont="1" applyFill="1" applyBorder="1"/>
    <xf numFmtId="40" fontId="112" fillId="0" borderId="54" xfId="509" applyFont="1" applyBorder="1" applyAlignment="1">
      <alignment horizontal="right"/>
    </xf>
    <xf numFmtId="167" fontId="111" fillId="31" borderId="59" xfId="509" applyNumberFormat="1" applyFont="1" applyFill="1" applyBorder="1"/>
    <xf numFmtId="40" fontId="112" fillId="0" borderId="0" xfId="509" applyFont="1" applyFill="1" applyBorder="1"/>
    <xf numFmtId="167" fontId="10" fillId="0" borderId="33" xfId="509" applyNumberFormat="1" applyFont="1" applyBorder="1"/>
    <xf numFmtId="166" fontId="113" fillId="0" borderId="43" xfId="512" applyNumberFormat="1" applyFont="1" applyBorder="1" applyAlignment="1">
      <alignment horizontal="center"/>
    </xf>
    <xf numFmtId="166" fontId="113" fillId="0" borderId="34" xfId="512" applyNumberFormat="1" applyFont="1" applyBorder="1" applyAlignment="1">
      <alignment horizontal="center"/>
    </xf>
    <xf numFmtId="40" fontId="114" fillId="0" borderId="54" xfId="509" applyFont="1" applyBorder="1" applyAlignment="1">
      <alignment horizontal="right"/>
    </xf>
    <xf numFmtId="169" fontId="115" fillId="31" borderId="33" xfId="509" applyNumberFormat="1" applyFont="1" applyFill="1" applyBorder="1"/>
    <xf numFmtId="169" fontId="116" fillId="25" borderId="74" xfId="509" applyNumberFormat="1" applyFont="1" applyFill="1" applyBorder="1"/>
    <xf numFmtId="190" fontId="117" fillId="0" borderId="0" xfId="509" applyNumberFormat="1" applyFont="1" applyBorder="1"/>
    <xf numFmtId="167" fontId="118" fillId="0" borderId="33" xfId="509" applyNumberFormat="1" applyFont="1" applyBorder="1"/>
    <xf numFmtId="40" fontId="119" fillId="0" borderId="54" xfId="509" applyFont="1" applyBorder="1" applyAlignment="1">
      <alignment horizontal="right"/>
    </xf>
    <xf numFmtId="167" fontId="104" fillId="0" borderId="0" xfId="509" applyNumberFormat="1" applyFont="1" applyBorder="1"/>
    <xf numFmtId="190" fontId="117" fillId="0" borderId="38" xfId="509" applyNumberFormat="1" applyFont="1" applyBorder="1"/>
    <xf numFmtId="167" fontId="104" fillId="0" borderId="38" xfId="509" applyNumberFormat="1" applyFont="1" applyBorder="1"/>
    <xf numFmtId="40" fontId="100" fillId="0" borderId="58" xfId="509" applyFont="1" applyBorder="1"/>
    <xf numFmtId="40" fontId="100" fillId="0" borderId="35" xfId="509" applyFont="1" applyBorder="1"/>
    <xf numFmtId="190" fontId="117" fillId="0" borderId="36" xfId="509" applyNumberFormat="1" applyFont="1" applyBorder="1"/>
    <xf numFmtId="167" fontId="10" fillId="0" borderId="33" xfId="509" applyNumberFormat="1" applyFont="1" applyBorder="1" applyAlignment="1">
      <alignment horizontal="right"/>
    </xf>
    <xf numFmtId="0" fontId="39" fillId="0" borderId="16" xfId="0" applyFont="1" applyBorder="1" applyAlignment="1" applyProtection="1">
      <alignment horizontal="center" vertical="center"/>
      <protection locked="0"/>
    </xf>
    <xf numFmtId="0" fontId="9" fillId="0" borderId="13" xfId="93" applyFont="1" applyBorder="1" applyAlignment="1" applyProtection="1">
      <alignment horizontal="center" vertical="center"/>
      <protection locked="0"/>
    </xf>
    <xf numFmtId="0" fontId="9" fillId="0" borderId="16" xfId="0" applyFont="1" applyBorder="1" applyAlignment="1" applyProtection="1">
      <alignment horizontal="right" vertical="center"/>
      <protection locked="0"/>
    </xf>
    <xf numFmtId="0" fontId="9" fillId="0" borderId="15" xfId="0" applyFont="1" applyBorder="1" applyAlignment="1" applyProtection="1">
      <alignment horizontal="left" vertical="center"/>
      <protection locked="0"/>
    </xf>
    <xf numFmtId="0" fontId="9" fillId="0" borderId="14" xfId="0" applyFont="1" applyBorder="1" applyAlignment="1" applyProtection="1">
      <alignment horizontal="center" vertical="center"/>
      <protection locked="0"/>
    </xf>
    <xf numFmtId="43" fontId="9" fillId="0" borderId="14" xfId="55" applyFont="1" applyFill="1" applyBorder="1" applyAlignment="1" applyProtection="1">
      <alignment vertical="center"/>
      <protection locked="0"/>
    </xf>
    <xf numFmtId="43" fontId="9" fillId="0" borderId="14" xfId="55" applyFont="1" applyFill="1" applyBorder="1" applyAlignment="1" applyProtection="1">
      <alignment horizontal="center" vertical="center"/>
      <protection locked="0"/>
    </xf>
    <xf numFmtId="4" fontId="120" fillId="0" borderId="14" xfId="0" applyNumberFormat="1" applyFont="1" applyBorder="1" applyAlignment="1">
      <alignment vertical="center"/>
    </xf>
    <xf numFmtId="4" fontId="9" fillId="0" borderId="16" xfId="0" applyNumberFormat="1" applyFont="1" applyBorder="1" applyAlignment="1" applyProtection="1">
      <alignment horizontal="left" vertical="center"/>
      <protection locked="0"/>
    </xf>
    <xf numFmtId="4" fontId="120" fillId="0" borderId="60" xfId="0" applyNumberFormat="1" applyFont="1" applyBorder="1" applyAlignment="1">
      <alignment vertical="center"/>
    </xf>
    <xf numFmtId="4" fontId="9" fillId="0" borderId="15" xfId="0" applyNumberFormat="1" applyFont="1" applyBorder="1" applyAlignment="1" applyProtection="1">
      <alignment horizontal="left" vertical="center"/>
      <protection locked="0"/>
    </xf>
    <xf numFmtId="167" fontId="39" fillId="0" borderId="21" xfId="55" applyNumberFormat="1" applyFont="1" applyFill="1" applyBorder="1" applyAlignment="1" applyProtection="1">
      <alignment horizontal="left" vertical="center"/>
      <protection locked="0"/>
    </xf>
    <xf numFmtId="43" fontId="39" fillId="0" borderId="21" xfId="55" applyFont="1" applyFill="1" applyBorder="1" applyAlignment="1" applyProtection="1">
      <alignment vertical="center"/>
      <protection locked="0"/>
    </xf>
    <xf numFmtId="43" fontId="39" fillId="0" borderId="37" xfId="55" applyFont="1" applyFill="1" applyBorder="1" applyAlignment="1" applyProtection="1">
      <alignment horizontal="center" vertical="center"/>
      <protection locked="0"/>
    </xf>
    <xf numFmtId="43" fontId="8" fillId="0" borderId="33" xfId="55" applyFont="1" applyFill="1" applyBorder="1" applyAlignment="1">
      <alignment horizontal="center" vertical="center"/>
    </xf>
    <xf numFmtId="39" fontId="9" fillId="0" borderId="14" xfId="55" applyNumberFormat="1" applyFont="1" applyFill="1" applyBorder="1" applyAlignment="1" applyProtection="1">
      <alignment horizontal="right" vertical="center"/>
      <protection locked="0"/>
    </xf>
    <xf numFmtId="0" fontId="120" fillId="0" borderId="14" xfId="0" applyFont="1" applyBorder="1" applyAlignment="1">
      <alignment horizontal="center" vertical="center"/>
    </xf>
    <xf numFmtId="0" fontId="120" fillId="0" borderId="13" xfId="0" applyFont="1" applyBorder="1" applyAlignment="1">
      <alignment horizontal="center" vertical="center"/>
    </xf>
    <xf numFmtId="0" fontId="9" fillId="0" borderId="16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3" fillId="0" borderId="20" xfId="0" applyFont="1" applyBorder="1" applyAlignment="1">
      <alignment vertical="center"/>
    </xf>
    <xf numFmtId="0" fontId="3" fillId="0" borderId="20" xfId="0" applyFont="1" applyBorder="1" applyAlignment="1">
      <alignment horizontal="center" vertical="center"/>
    </xf>
    <xf numFmtId="4" fontId="39" fillId="0" borderId="16" xfId="0" applyNumberFormat="1" applyFont="1" applyBorder="1" applyAlignment="1" applyProtection="1">
      <alignment vertical="center"/>
      <protection locked="0"/>
    </xf>
    <xf numFmtId="4" fontId="39" fillId="0" borderId="15" xfId="0" applyNumberFormat="1" applyFont="1" applyBorder="1" applyAlignment="1" applyProtection="1">
      <alignment vertical="center"/>
      <protection locked="0"/>
    </xf>
    <xf numFmtId="4" fontId="39" fillId="0" borderId="16" xfId="0" applyNumberFormat="1" applyFont="1" applyBorder="1" applyAlignment="1" applyProtection="1">
      <alignment horizontal="center" vertical="center"/>
      <protection locked="0"/>
    </xf>
    <xf numFmtId="4" fontId="39" fillId="0" borderId="15" xfId="0" applyNumberFormat="1" applyFont="1" applyBorder="1" applyAlignment="1" applyProtection="1">
      <alignment horizontal="center" vertical="center"/>
      <protection locked="0"/>
    </xf>
    <xf numFmtId="0" fontId="122" fillId="0" borderId="13" xfId="93" applyFont="1" applyBorder="1" applyAlignment="1" applyProtection="1">
      <alignment horizontal="center" vertical="center"/>
      <protection locked="0"/>
    </xf>
    <xf numFmtId="4" fontId="122" fillId="0" borderId="16" xfId="0" applyNumberFormat="1" applyFont="1" applyBorder="1" applyAlignment="1" applyProtection="1">
      <alignment horizontal="left" vertical="center"/>
      <protection locked="0"/>
    </xf>
    <xf numFmtId="0" fontId="122" fillId="0" borderId="15" xfId="0" applyFont="1" applyBorder="1" applyAlignment="1" applyProtection="1">
      <alignment horizontal="left" vertical="center"/>
      <protection locked="0"/>
    </xf>
    <xf numFmtId="4" fontId="123" fillId="0" borderId="16" xfId="0" applyNumberFormat="1" applyFont="1" applyBorder="1" applyAlignment="1">
      <alignment vertical="center"/>
    </xf>
    <xf numFmtId="0" fontId="122" fillId="0" borderId="14" xfId="0" applyFont="1" applyBorder="1" applyAlignment="1" applyProtection="1">
      <alignment horizontal="center" vertical="center"/>
      <protection locked="0"/>
    </xf>
    <xf numFmtId="4" fontId="123" fillId="0" borderId="14" xfId="0" applyNumberFormat="1" applyFont="1" applyBorder="1" applyAlignment="1">
      <alignment vertical="center"/>
    </xf>
    <xf numFmtId="43" fontId="122" fillId="0" borderId="14" xfId="55" applyFont="1" applyFill="1" applyBorder="1" applyAlignment="1" applyProtection="1">
      <alignment horizontal="center" vertical="center"/>
      <protection locked="0"/>
    </xf>
    <xf numFmtId="0" fontId="122" fillId="0" borderId="16" xfId="0" applyFont="1" applyBorder="1"/>
    <xf numFmtId="0" fontId="122" fillId="0" borderId="15" xfId="0" applyFont="1" applyBorder="1"/>
    <xf numFmtId="0" fontId="2" fillId="0" borderId="15" xfId="0" applyFont="1" applyBorder="1"/>
    <xf numFmtId="4" fontId="39" fillId="0" borderId="13" xfId="0" applyNumberFormat="1" applyFont="1" applyBorder="1" applyAlignment="1" applyProtection="1">
      <alignment horizontal="center" vertical="center"/>
      <protection locked="0"/>
    </xf>
    <xf numFmtId="0" fontId="122" fillId="0" borderId="13" xfId="93" applyFont="1" applyBorder="1" applyAlignment="1" applyProtection="1">
      <alignment horizontal="left" vertical="center"/>
      <protection locked="0"/>
    </xf>
    <xf numFmtId="0" fontId="124" fillId="0" borderId="16" xfId="0" applyFont="1" applyBorder="1" applyAlignment="1">
      <alignment horizontal="left" vertical="center"/>
    </xf>
    <xf numFmtId="0" fontId="122" fillId="0" borderId="15" xfId="0" applyFont="1" applyBorder="1" applyAlignment="1">
      <alignment horizontal="left" vertical="center"/>
    </xf>
    <xf numFmtId="0" fontId="124" fillId="0" borderId="15" xfId="0" applyFont="1" applyBorder="1" applyAlignment="1">
      <alignment horizontal="left" vertical="center"/>
    </xf>
    <xf numFmtId="0" fontId="122" fillId="0" borderId="16" xfId="0" applyFont="1" applyBorder="1" applyAlignment="1">
      <alignment horizontal="left" vertical="center"/>
    </xf>
    <xf numFmtId="0" fontId="39" fillId="0" borderId="16" xfId="0" applyFont="1" applyBorder="1" applyAlignment="1">
      <alignment horizontal="center" vertical="center"/>
    </xf>
    <xf numFmtId="0" fontId="39" fillId="0" borderId="13" xfId="0" applyFont="1" applyBorder="1" applyAlignment="1">
      <alignment horizontal="center" vertical="center"/>
    </xf>
    <xf numFmtId="0" fontId="39" fillId="0" borderId="13" xfId="0" applyFont="1" applyBorder="1" applyAlignment="1">
      <alignment vertical="center"/>
    </xf>
    <xf numFmtId="0" fontId="39" fillId="0" borderId="16" xfId="0" applyFont="1" applyBorder="1" applyAlignment="1">
      <alignment vertical="center"/>
    </xf>
    <xf numFmtId="0" fontId="39" fillId="0" borderId="15" xfId="0" applyFont="1" applyBorder="1" applyAlignment="1">
      <alignment vertical="center"/>
    </xf>
    <xf numFmtId="43" fontId="8" fillId="0" borderId="16" xfId="200" applyFont="1" applyFill="1" applyBorder="1" applyAlignment="1" applyProtection="1">
      <alignment vertical="center"/>
      <protection locked="0"/>
    </xf>
    <xf numFmtId="0" fontId="122" fillId="0" borderId="16" xfId="93" applyFont="1" applyBorder="1" applyAlignment="1" applyProtection="1">
      <alignment horizontal="left" vertical="center"/>
      <protection locked="0"/>
    </xf>
    <xf numFmtId="0" fontId="125" fillId="0" borderId="14" xfId="0" applyFont="1" applyBorder="1" applyAlignment="1" applyProtection="1">
      <alignment horizontal="center" vertical="center"/>
      <protection locked="0"/>
    </xf>
    <xf numFmtId="43" fontId="122" fillId="0" borderId="14" xfId="200" applyFont="1" applyFill="1" applyBorder="1" applyAlignment="1" applyProtection="1">
      <alignment vertical="center"/>
      <protection locked="0"/>
    </xf>
    <xf numFmtId="43" fontId="125" fillId="0" borderId="14" xfId="200" applyFont="1" applyFill="1" applyBorder="1" applyAlignment="1" applyProtection="1">
      <alignment horizontal="center" vertical="center"/>
      <protection locked="0"/>
    </xf>
    <xf numFmtId="0" fontId="39" fillId="0" borderId="27" xfId="0" applyFont="1" applyBorder="1" applyAlignment="1">
      <alignment horizontal="center" vertical="center"/>
    </xf>
    <xf numFmtId="4" fontId="42" fillId="0" borderId="27" xfId="0" applyNumberFormat="1" applyFont="1" applyBorder="1" applyAlignment="1">
      <alignment vertical="center"/>
    </xf>
    <xf numFmtId="0" fontId="39" fillId="0" borderId="79" xfId="0" applyFont="1" applyBorder="1" applyAlignment="1">
      <alignment horizontal="left" vertical="center"/>
    </xf>
    <xf numFmtId="0" fontId="39" fillId="0" borderId="80" xfId="0" applyFont="1" applyBorder="1" applyAlignment="1">
      <alignment horizontal="center" vertical="center"/>
    </xf>
    <xf numFmtId="4" fontId="42" fillId="0" borderId="80" xfId="0" applyNumberFormat="1" applyFont="1" applyBorder="1" applyAlignment="1">
      <alignment vertical="center"/>
    </xf>
    <xf numFmtId="0" fontId="39" fillId="0" borderId="80" xfId="0" applyFont="1" applyBorder="1" applyAlignment="1" applyProtection="1">
      <alignment horizontal="center" vertical="center"/>
      <protection locked="0"/>
    </xf>
    <xf numFmtId="43" fontId="39" fillId="0" borderId="80" xfId="55" applyFont="1" applyFill="1" applyBorder="1" applyAlignment="1" applyProtection="1">
      <alignment horizontal="center" vertical="center"/>
      <protection locked="0"/>
    </xf>
    <xf numFmtId="43" fontId="39" fillId="0" borderId="80" xfId="55" applyFont="1" applyFill="1" applyBorder="1" applyAlignment="1" applyProtection="1">
      <alignment vertical="center"/>
      <protection locked="0"/>
    </xf>
    <xf numFmtId="43" fontId="39" fillId="0" borderId="16" xfId="55" applyFont="1" applyFill="1" applyBorder="1" applyAlignment="1" applyProtection="1">
      <alignment horizontal="center" vertical="center"/>
      <protection locked="0"/>
    </xf>
    <xf numFmtId="43" fontId="39" fillId="0" borderId="16" xfId="55" applyFont="1" applyFill="1" applyBorder="1" applyAlignment="1" applyProtection="1">
      <alignment vertical="center"/>
      <protection locked="0"/>
    </xf>
    <xf numFmtId="0" fontId="39" fillId="0" borderId="16" xfId="0" quotePrefix="1" applyFont="1" applyBorder="1" applyAlignment="1">
      <alignment horizontal="left" vertical="center"/>
    </xf>
    <xf numFmtId="0" fontId="8" fillId="0" borderId="81" xfId="0" applyFont="1" applyBorder="1" applyAlignment="1">
      <alignment horizontal="center"/>
    </xf>
    <xf numFmtId="165" fontId="39" fillId="0" borderId="82" xfId="55" applyNumberFormat="1" applyFont="1" applyFill="1" applyBorder="1" applyAlignment="1" applyProtection="1">
      <alignment horizontal="left" vertical="center"/>
      <protection locked="0"/>
    </xf>
    <xf numFmtId="0" fontId="8" fillId="0" borderId="14" xfId="0" applyFont="1" applyBorder="1" applyAlignment="1">
      <alignment horizontal="center"/>
    </xf>
    <xf numFmtId="165" fontId="39" fillId="0" borderId="15" xfId="55" applyNumberFormat="1" applyFont="1" applyFill="1" applyBorder="1" applyAlignment="1" applyProtection="1">
      <alignment horizontal="left" vertical="center"/>
      <protection locked="0"/>
    </xf>
    <xf numFmtId="0" fontId="8" fillId="0" borderId="69" xfId="0" applyFont="1" applyBorder="1" applyAlignment="1">
      <alignment horizontal="center"/>
    </xf>
    <xf numFmtId="0" fontId="39" fillId="0" borderId="29" xfId="0" applyFont="1" applyBorder="1" applyAlignment="1">
      <alignment horizontal="center" vertical="center"/>
    </xf>
    <xf numFmtId="0" fontId="39" fillId="0" borderId="27" xfId="0" quotePrefix="1" applyFont="1" applyBorder="1" applyAlignment="1">
      <alignment horizontal="left" vertical="center"/>
    </xf>
    <xf numFmtId="0" fontId="39" fillId="0" borderId="27" xfId="0" applyFont="1" applyBorder="1" applyAlignment="1" applyProtection="1">
      <alignment horizontal="center" vertical="center"/>
      <protection locked="0"/>
    </xf>
    <xf numFmtId="43" fontId="39" fillId="0" borderId="27" xfId="55" applyFont="1" applyFill="1" applyBorder="1" applyAlignment="1" applyProtection="1">
      <alignment horizontal="center" vertical="center"/>
      <protection locked="0"/>
    </xf>
    <xf numFmtId="43" fontId="39" fillId="0" borderId="27" xfId="55" applyFont="1" applyFill="1" applyBorder="1" applyAlignment="1" applyProtection="1">
      <alignment vertical="center"/>
      <protection locked="0"/>
    </xf>
    <xf numFmtId="165" fontId="39" fillId="0" borderId="28" xfId="55" applyNumberFormat="1" applyFont="1" applyFill="1" applyBorder="1" applyAlignment="1" applyProtection="1">
      <alignment horizontal="left" vertical="center"/>
      <protection locked="0"/>
    </xf>
    <xf numFmtId="0" fontId="39" fillId="0" borderId="30" xfId="0" applyFont="1" applyBorder="1" applyAlignment="1" applyProtection="1">
      <alignment horizontal="center" vertical="center"/>
      <protection locked="0"/>
    </xf>
    <xf numFmtId="165" fontId="39" fillId="0" borderId="21" xfId="55" applyNumberFormat="1" applyFont="1" applyFill="1" applyBorder="1" applyAlignment="1" applyProtection="1">
      <alignment vertical="center"/>
      <protection locked="0"/>
    </xf>
    <xf numFmtId="0" fontId="39" fillId="0" borderId="13" xfId="0" applyFont="1" applyBorder="1" applyAlignment="1" applyProtection="1">
      <alignment horizontal="center" vertical="center"/>
      <protection locked="0"/>
    </xf>
    <xf numFmtId="165" fontId="9" fillId="0" borderId="14" xfId="55" applyNumberFormat="1" applyFont="1" applyFill="1" applyBorder="1" applyAlignment="1" applyProtection="1">
      <alignment horizontal="left" vertical="center"/>
      <protection locked="0"/>
    </xf>
    <xf numFmtId="165" fontId="39" fillId="0" borderId="14" xfId="55" applyNumberFormat="1" applyFont="1" applyFill="1" applyBorder="1" applyAlignment="1" applyProtection="1">
      <alignment vertical="center"/>
      <protection locked="0"/>
    </xf>
    <xf numFmtId="165" fontId="39" fillId="0" borderId="14" xfId="55" applyNumberFormat="1" applyFont="1" applyFill="1" applyBorder="1" applyAlignment="1" applyProtection="1">
      <alignment horizontal="left" vertical="center"/>
      <protection locked="0"/>
    </xf>
    <xf numFmtId="165" fontId="122" fillId="0" borderId="14" xfId="55" applyNumberFormat="1" applyFont="1" applyFill="1" applyBorder="1" applyAlignment="1" applyProtection="1">
      <alignment horizontal="left" vertical="center"/>
      <protection locked="0"/>
    </xf>
    <xf numFmtId="165" fontId="39" fillId="0" borderId="26" xfId="55" applyNumberFormat="1" applyFont="1" applyFill="1" applyBorder="1" applyAlignment="1" applyProtection="1">
      <alignment horizontal="left" vertical="center"/>
      <protection locked="0"/>
    </xf>
    <xf numFmtId="0" fontId="8" fillId="0" borderId="26" xfId="0" applyFont="1" applyBorder="1" applyAlignment="1">
      <alignment horizontal="center"/>
    </xf>
    <xf numFmtId="43" fontId="92" fillId="0" borderId="14" xfId="200" applyFont="1" applyFill="1" applyBorder="1" applyAlignment="1">
      <alignment horizontal="center" vertical="center"/>
    </xf>
    <xf numFmtId="4" fontId="120" fillId="0" borderId="84" xfId="0" applyNumberFormat="1" applyFont="1" applyBorder="1" applyAlignment="1">
      <alignment vertical="center"/>
    </xf>
    <xf numFmtId="4" fontId="120" fillId="0" borderId="16" xfId="0" applyNumberFormat="1" applyFont="1" applyBorder="1" applyAlignment="1">
      <alignment vertical="center"/>
    </xf>
    <xf numFmtId="0" fontId="122" fillId="0" borderId="16" xfId="0" applyFont="1" applyBorder="1" applyAlignment="1" applyProtection="1">
      <alignment horizontal="right" vertical="center"/>
      <protection locked="0"/>
    </xf>
    <xf numFmtId="0" fontId="122" fillId="0" borderId="14" xfId="0" applyFont="1" applyBorder="1" applyAlignment="1">
      <alignment horizontal="center"/>
    </xf>
    <xf numFmtId="0" fontId="8" fillId="0" borderId="0" xfId="0" applyFont="1" applyAlignment="1">
      <alignment vertical="center"/>
    </xf>
    <xf numFmtId="0" fontId="41" fillId="0" borderId="0" xfId="0" applyFont="1" applyAlignment="1">
      <alignment vertical="center"/>
    </xf>
    <xf numFmtId="43" fontId="8" fillId="0" borderId="0" xfId="55" applyFont="1" applyFill="1" applyBorder="1" applyAlignment="1">
      <alignment horizontal="left" vertical="center"/>
    </xf>
    <xf numFmtId="168" fontId="8" fillId="0" borderId="0" xfId="0" applyNumberFormat="1" applyFont="1" applyAlignment="1">
      <alignment horizontal="left" vertical="center"/>
    </xf>
    <xf numFmtId="4" fontId="39" fillId="0" borderId="13" xfId="0" applyNumberFormat="1" applyFont="1" applyBorder="1" applyAlignment="1" applyProtection="1">
      <alignment vertical="center"/>
      <protection locked="0"/>
    </xf>
    <xf numFmtId="0" fontId="95" fillId="0" borderId="0" xfId="0" applyFont="1"/>
    <xf numFmtId="167" fontId="98" fillId="0" borderId="0" xfId="55" applyNumberFormat="1" applyFont="1" applyBorder="1" applyAlignment="1"/>
    <xf numFmtId="167" fontId="99" fillId="0" borderId="0" xfId="55" applyNumberFormat="1" applyFont="1" applyBorder="1" applyAlignment="1"/>
    <xf numFmtId="167" fontId="3" fillId="0" borderId="0" xfId="55" applyNumberFormat="1" applyFont="1" applyBorder="1" applyAlignment="1"/>
    <xf numFmtId="167" fontId="36" fillId="0" borderId="0" xfId="55" applyNumberFormat="1" applyFont="1" applyBorder="1" applyAlignment="1"/>
    <xf numFmtId="0" fontId="9" fillId="0" borderId="0" xfId="0" applyFont="1" applyAlignment="1">
      <alignment vertical="top"/>
    </xf>
    <xf numFmtId="0" fontId="11" fillId="0" borderId="0" xfId="0" applyFont="1"/>
    <xf numFmtId="0" fontId="3" fillId="0" borderId="16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/>
    </xf>
    <xf numFmtId="0" fontId="3" fillId="0" borderId="69" xfId="0" applyFont="1" applyBorder="1"/>
    <xf numFmtId="0" fontId="3" fillId="0" borderId="33" xfId="0" applyFont="1" applyBorder="1"/>
    <xf numFmtId="0" fontId="7" fillId="0" borderId="34" xfId="0" applyFont="1" applyBorder="1"/>
    <xf numFmtId="43" fontId="8" fillId="0" borderId="0" xfId="55" applyFont="1" applyFill="1" applyBorder="1" applyAlignment="1">
      <alignment vertical="center"/>
    </xf>
    <xf numFmtId="0" fontId="39" fillId="0" borderId="18" xfId="0" applyFont="1" applyBorder="1" applyAlignment="1">
      <alignment vertical="center"/>
    </xf>
    <xf numFmtId="0" fontId="39" fillId="0" borderId="62" xfId="0" applyFont="1" applyBorder="1" applyAlignment="1">
      <alignment vertical="center"/>
    </xf>
    <xf numFmtId="4" fontId="42" fillId="0" borderId="18" xfId="0" applyNumberFormat="1" applyFont="1" applyBorder="1" applyAlignment="1">
      <alignment vertical="center"/>
    </xf>
    <xf numFmtId="191" fontId="9" fillId="0" borderId="14" xfId="55" applyNumberFormat="1" applyFont="1" applyFill="1" applyBorder="1" applyAlignment="1" applyProtection="1">
      <alignment horizontal="center" vertical="center"/>
      <protection locked="0"/>
    </xf>
    <xf numFmtId="4" fontId="0" fillId="0" borderId="0" xfId="0" applyNumberFormat="1"/>
    <xf numFmtId="43" fontId="0" fillId="0" borderId="0" xfId="0" applyNumberFormat="1"/>
    <xf numFmtId="2" fontId="0" fillId="0" borderId="0" xfId="0" applyNumberFormat="1"/>
    <xf numFmtId="0" fontId="127" fillId="0" borderId="0" xfId="0" applyFont="1"/>
    <xf numFmtId="0" fontId="128" fillId="0" borderId="0" xfId="0" applyFont="1" applyAlignment="1">
      <alignment horizontal="center"/>
    </xf>
    <xf numFmtId="0" fontId="128" fillId="0" borderId="0" xfId="0" applyFont="1" applyAlignment="1">
      <alignment horizontal="left"/>
    </xf>
    <xf numFmtId="0" fontId="128" fillId="0" borderId="0" xfId="0" applyFont="1"/>
    <xf numFmtId="43" fontId="128" fillId="0" borderId="0" xfId="55" applyFont="1"/>
    <xf numFmtId="43" fontId="128" fillId="0" borderId="0" xfId="0" applyNumberFormat="1" applyFont="1"/>
    <xf numFmtId="43" fontId="128" fillId="0" borderId="33" xfId="0" applyNumberFormat="1" applyFont="1" applyBorder="1"/>
    <xf numFmtId="43" fontId="128" fillId="0" borderId="22" xfId="0" applyNumberFormat="1" applyFont="1" applyBorder="1"/>
    <xf numFmtId="4" fontId="42" fillId="0" borderId="13" xfId="0" applyNumberFormat="1" applyFont="1" applyBorder="1" applyAlignment="1">
      <alignment vertical="center"/>
    </xf>
    <xf numFmtId="43" fontId="39" fillId="0" borderId="13" xfId="55" applyFont="1" applyFill="1" applyBorder="1" applyAlignment="1" applyProtection="1">
      <alignment horizontal="center" vertical="center"/>
      <protection locked="0"/>
    </xf>
    <xf numFmtId="43" fontId="128" fillId="0" borderId="0" xfId="55" applyFont="1" applyBorder="1"/>
    <xf numFmtId="191" fontId="128" fillId="0" borderId="0" xfId="55" applyNumberFormat="1" applyFont="1"/>
    <xf numFmtId="43" fontId="128" fillId="0" borderId="0" xfId="55" applyFont="1" applyAlignment="1">
      <alignment horizontal="left"/>
    </xf>
    <xf numFmtId="191" fontId="128" fillId="0" borderId="0" xfId="55" applyNumberFormat="1" applyFont="1" applyAlignment="1">
      <alignment horizontal="left"/>
    </xf>
    <xf numFmtId="39" fontId="9" fillId="0" borderId="16" xfId="55" applyNumberFormat="1" applyFont="1" applyFill="1" applyBorder="1" applyAlignment="1" applyProtection="1">
      <alignment horizontal="right" vertical="center"/>
      <protection locked="0"/>
    </xf>
    <xf numFmtId="43" fontId="9" fillId="0" borderId="13" xfId="55" applyFont="1" applyFill="1" applyBorder="1" applyAlignment="1" applyProtection="1">
      <alignment vertical="center"/>
      <protection locked="0"/>
    </xf>
    <xf numFmtId="169" fontId="128" fillId="0" borderId="0" xfId="55" applyNumberFormat="1" applyFont="1"/>
    <xf numFmtId="43" fontId="128" fillId="0" borderId="33" xfId="55" applyFont="1" applyBorder="1"/>
    <xf numFmtId="0" fontId="128" fillId="0" borderId="33" xfId="0" applyFont="1" applyBorder="1" applyAlignment="1">
      <alignment horizontal="center"/>
    </xf>
    <xf numFmtId="43" fontId="128" fillId="0" borderId="0" xfId="55" applyFont="1" applyAlignment="1">
      <alignment vertical="center"/>
    </xf>
    <xf numFmtId="0" fontId="8" fillId="0" borderId="33" xfId="0" applyFont="1" applyBorder="1" applyAlignment="1">
      <alignment horizontal="center" vertical="center"/>
    </xf>
    <xf numFmtId="0" fontId="8" fillId="0" borderId="20" xfId="0" applyFont="1" applyBorder="1" applyAlignment="1">
      <alignment horizontal="left"/>
    </xf>
    <xf numFmtId="0" fontId="8" fillId="0" borderId="20" xfId="0" applyFont="1" applyBorder="1"/>
    <xf numFmtId="0" fontId="9" fillId="0" borderId="20" xfId="0" applyFont="1" applyBorder="1"/>
    <xf numFmtId="0" fontId="8" fillId="0" borderId="16" xfId="0" applyFont="1" applyBorder="1"/>
    <xf numFmtId="0" fontId="9" fillId="0" borderId="16" xfId="0" applyFont="1" applyBorder="1"/>
    <xf numFmtId="167" fontId="8" fillId="0" borderId="16" xfId="55" applyNumberFormat="1" applyFont="1" applyBorder="1" applyAlignment="1"/>
    <xf numFmtId="0" fontId="8" fillId="0" borderId="16" xfId="0" applyFont="1" applyBorder="1" applyAlignment="1">
      <alignment horizontal="left"/>
    </xf>
    <xf numFmtId="168" fontId="9" fillId="0" borderId="16" xfId="0" applyNumberFormat="1" applyFont="1" applyBorder="1"/>
    <xf numFmtId="0" fontId="9" fillId="0" borderId="0" xfId="0" applyFont="1" applyAlignment="1">
      <alignment horizontal="left"/>
    </xf>
    <xf numFmtId="167" fontId="8" fillId="0" borderId="55" xfId="55" applyNumberFormat="1" applyFont="1" applyBorder="1" applyAlignment="1">
      <alignment horizontal="center" vertical="center" wrapText="1"/>
    </xf>
    <xf numFmtId="167" fontId="8" fillId="0" borderId="11" xfId="55" applyNumberFormat="1" applyFont="1" applyBorder="1" applyAlignment="1">
      <alignment horizontal="center" vertical="center" wrapText="1"/>
    </xf>
    <xf numFmtId="167" fontId="8" fillId="0" borderId="22" xfId="55" applyNumberFormat="1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/>
    </xf>
    <xf numFmtId="4" fontId="9" fillId="0" borderId="17" xfId="55" applyNumberFormat="1" applyFont="1" applyBorder="1"/>
    <xf numFmtId="169" fontId="9" fillId="0" borderId="44" xfId="55" applyNumberFormat="1" applyFont="1" applyBorder="1" applyAlignment="1">
      <alignment horizontal="center"/>
    </xf>
    <xf numFmtId="43" fontId="9" fillId="0" borderId="47" xfId="55" applyFont="1" applyBorder="1"/>
    <xf numFmtId="0" fontId="9" fillId="0" borderId="17" xfId="0" applyFont="1" applyBorder="1"/>
    <xf numFmtId="0" fontId="9" fillId="0" borderId="14" xfId="0" applyFont="1" applyBorder="1" applyAlignment="1">
      <alignment horizontal="center"/>
    </xf>
    <xf numFmtId="4" fontId="9" fillId="0" borderId="14" xfId="55" applyNumberFormat="1" applyFont="1" applyBorder="1"/>
    <xf numFmtId="169" fontId="9" fillId="0" borderId="14" xfId="55" applyNumberFormat="1" applyFont="1" applyBorder="1" applyAlignment="1">
      <alignment horizontal="center"/>
    </xf>
    <xf numFmtId="43" fontId="9" fillId="0" borderId="14" xfId="55" applyFont="1" applyBorder="1"/>
    <xf numFmtId="0" fontId="9" fillId="0" borderId="14" xfId="0" applyFont="1" applyBorder="1"/>
    <xf numFmtId="43" fontId="9" fillId="0" borderId="14" xfId="0" applyNumberFormat="1" applyFont="1" applyBorder="1"/>
    <xf numFmtId="167" fontId="9" fillId="0" borderId="14" xfId="55" applyNumberFormat="1" applyFont="1" applyBorder="1"/>
    <xf numFmtId="167" fontId="9" fillId="0" borderId="21" xfId="55" applyNumberFormat="1" applyFont="1" applyBorder="1"/>
    <xf numFmtId="0" fontId="9" fillId="0" borderId="19" xfId="0" applyFont="1" applyBorder="1"/>
    <xf numFmtId="167" fontId="9" fillId="0" borderId="19" xfId="55" applyNumberFormat="1" applyFont="1" applyBorder="1"/>
    <xf numFmtId="43" fontId="9" fillId="0" borderId="10" xfId="55" applyFont="1" applyBorder="1"/>
    <xf numFmtId="0" fontId="9" fillId="0" borderId="10" xfId="0" applyFont="1" applyBorder="1"/>
    <xf numFmtId="0" fontId="9" fillId="0" borderId="35" xfId="0" applyFont="1" applyBorder="1" applyAlignment="1">
      <alignment horizontal="center"/>
    </xf>
    <xf numFmtId="43" fontId="9" fillId="0" borderId="74" xfId="55" applyFont="1" applyBorder="1"/>
    <xf numFmtId="0" fontId="9" fillId="0" borderId="36" xfId="0" applyFont="1" applyBorder="1"/>
    <xf numFmtId="17" fontId="9" fillId="0" borderId="16" xfId="0" applyNumberFormat="1" applyFont="1" applyBorder="1" applyAlignment="1">
      <alignment horizontal="left"/>
    </xf>
    <xf numFmtId="43" fontId="7" fillId="0" borderId="14" xfId="200" applyFont="1" applyFill="1" applyBorder="1" applyAlignment="1">
      <alignment horizontal="center" vertical="center"/>
    </xf>
    <xf numFmtId="192" fontId="3" fillId="0" borderId="20" xfId="0" applyNumberFormat="1" applyFont="1" applyBorder="1" applyAlignment="1">
      <alignment horizontal="left" vertical="center"/>
    </xf>
    <xf numFmtId="15" fontId="9" fillId="0" borderId="16" xfId="0" applyNumberFormat="1" applyFont="1" applyBorder="1" applyAlignment="1">
      <alignment horizontal="left"/>
    </xf>
    <xf numFmtId="15" fontId="8" fillId="0" borderId="0" xfId="0" applyNumberFormat="1" applyFont="1" applyAlignment="1">
      <alignment vertical="center"/>
    </xf>
    <xf numFmtId="0" fontId="130" fillId="0" borderId="20" xfId="0" applyFont="1" applyBorder="1"/>
    <xf numFmtId="0" fontId="5" fillId="0" borderId="33" xfId="0" applyFont="1" applyBorder="1" applyAlignment="1">
      <alignment horizontal="center" vertical="center"/>
    </xf>
    <xf numFmtId="0" fontId="3" fillId="0" borderId="56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43" fontId="3" fillId="0" borderId="13" xfId="55" applyFont="1" applyBorder="1" applyAlignment="1">
      <alignment horizontal="center"/>
    </xf>
    <xf numFmtId="43" fontId="3" fillId="0" borderId="16" xfId="55" applyFont="1" applyBorder="1" applyAlignment="1">
      <alignment horizontal="center"/>
    </xf>
    <xf numFmtId="43" fontId="3" fillId="0" borderId="15" xfId="55" applyFont="1" applyBorder="1" applyAlignment="1">
      <alignment horizontal="center"/>
    </xf>
    <xf numFmtId="43" fontId="3" fillId="0" borderId="56" xfId="55" applyFont="1" applyBorder="1" applyAlignment="1">
      <alignment horizontal="center"/>
    </xf>
    <xf numFmtId="43" fontId="3" fillId="0" borderId="18" xfId="55" applyFont="1" applyBorder="1" applyAlignment="1">
      <alignment horizontal="center"/>
    </xf>
    <xf numFmtId="43" fontId="3" fillId="0" borderId="62" xfId="55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43" fontId="3" fillId="0" borderId="85" xfId="55" applyFont="1" applyBorder="1" applyAlignment="1">
      <alignment horizontal="center"/>
    </xf>
    <xf numFmtId="43" fontId="3" fillId="0" borderId="41" xfId="55" applyFont="1" applyBorder="1" applyAlignment="1">
      <alignment horizontal="center"/>
    </xf>
    <xf numFmtId="43" fontId="3" fillId="0" borderId="86" xfId="55" applyFont="1" applyBorder="1" applyAlignment="1">
      <alignment horizontal="center"/>
    </xf>
    <xf numFmtId="0" fontId="3" fillId="0" borderId="33" xfId="0" applyFont="1" applyBorder="1" applyAlignment="1">
      <alignment horizontal="center"/>
    </xf>
    <xf numFmtId="0" fontId="121" fillId="0" borderId="0" xfId="0" applyFont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51" xfId="0" applyFont="1" applyBorder="1" applyAlignment="1">
      <alignment horizontal="left"/>
    </xf>
    <xf numFmtId="0" fontId="3" fillId="0" borderId="31" xfId="0" applyFont="1" applyBorder="1" applyAlignment="1">
      <alignment horizontal="center"/>
    </xf>
    <xf numFmtId="0" fontId="5" fillId="0" borderId="44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167" fontId="5" fillId="0" borderId="42" xfId="55" applyNumberFormat="1" applyFont="1" applyBorder="1" applyAlignment="1">
      <alignment horizontal="center" vertical="center" wrapText="1"/>
    </xf>
    <xf numFmtId="167" fontId="5" fillId="0" borderId="75" xfId="55" applyNumberFormat="1" applyFont="1" applyBorder="1" applyAlignment="1">
      <alignment horizontal="center" vertical="center" wrapText="1"/>
    </xf>
    <xf numFmtId="167" fontId="5" fillId="0" borderId="43" xfId="55" applyNumberFormat="1" applyFont="1" applyBorder="1" applyAlignment="1">
      <alignment horizontal="center" vertical="center" wrapText="1"/>
    </xf>
    <xf numFmtId="167" fontId="5" fillId="0" borderId="76" xfId="55" applyNumberFormat="1" applyFont="1" applyBorder="1" applyAlignment="1">
      <alignment horizontal="center" vertical="center" wrapText="1"/>
    </xf>
    <xf numFmtId="167" fontId="5" fillId="0" borderId="77" xfId="55" applyNumberFormat="1" applyFont="1" applyBorder="1" applyAlignment="1">
      <alignment horizontal="center" vertical="center" wrapText="1"/>
    </xf>
    <xf numFmtId="167" fontId="5" fillId="0" borderId="78" xfId="55" applyNumberFormat="1" applyFont="1" applyBorder="1" applyAlignment="1">
      <alignment horizontal="center" vertical="center" wrapText="1"/>
    </xf>
    <xf numFmtId="0" fontId="3" fillId="0" borderId="13" xfId="0" applyFont="1" applyBorder="1" applyAlignment="1">
      <alignment horizontal="left"/>
    </xf>
    <xf numFmtId="0" fontId="3" fillId="0" borderId="16" xfId="0" applyFont="1" applyBorder="1" applyAlignment="1">
      <alignment horizontal="left"/>
    </xf>
    <xf numFmtId="167" fontId="3" fillId="0" borderId="30" xfId="55" applyNumberFormat="1" applyFont="1" applyBorder="1" applyAlignment="1">
      <alignment horizontal="center"/>
    </xf>
    <xf numFmtId="167" fontId="3" fillId="0" borderId="20" xfId="55" applyNumberFormat="1" applyFont="1" applyBorder="1" applyAlignment="1">
      <alignment horizontal="center"/>
    </xf>
    <xf numFmtId="167" fontId="3" fillId="0" borderId="37" xfId="55" applyNumberFormat="1" applyFont="1" applyBorder="1" applyAlignment="1">
      <alignment horizontal="center"/>
    </xf>
    <xf numFmtId="0" fontId="6" fillId="0" borderId="47" xfId="0" applyFont="1" applyBorder="1" applyAlignment="1">
      <alignment horizontal="left"/>
    </xf>
    <xf numFmtId="0" fontId="6" fillId="0" borderId="48" xfId="0" applyFont="1" applyBorder="1" applyAlignment="1">
      <alignment horizontal="left"/>
    </xf>
    <xf numFmtId="0" fontId="3" fillId="0" borderId="42" xfId="0" applyFont="1" applyBorder="1" applyAlignment="1">
      <alignment horizontal="center"/>
    </xf>
    <xf numFmtId="0" fontId="3" fillId="0" borderId="75" xfId="0" applyFont="1" applyBorder="1" applyAlignment="1">
      <alignment horizontal="center"/>
    </xf>
    <xf numFmtId="0" fontId="3" fillId="0" borderId="4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10" fontId="9" fillId="0" borderId="16" xfId="0" applyNumberFormat="1" applyFont="1" applyBorder="1" applyAlignment="1">
      <alignment horizontal="center" vertical="center"/>
    </xf>
    <xf numFmtId="10" fontId="9" fillId="0" borderId="15" xfId="0" applyNumberFormat="1" applyFont="1" applyBorder="1" applyAlignment="1">
      <alignment horizontal="center" vertical="center"/>
    </xf>
    <xf numFmtId="0" fontId="8" fillId="0" borderId="55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10" fontId="9" fillId="0" borderId="51" xfId="0" applyNumberFormat="1" applyFont="1" applyBorder="1" applyAlignment="1">
      <alignment horizontal="center" vertical="center"/>
    </xf>
    <xf numFmtId="10" fontId="9" fillId="0" borderId="52" xfId="0" applyNumberFormat="1" applyFont="1" applyBorder="1" applyAlignment="1">
      <alignment horizontal="center" vertical="center"/>
    </xf>
    <xf numFmtId="0" fontId="9" fillId="0" borderId="13" xfId="0" applyFont="1" applyBorder="1" applyAlignment="1">
      <alignment horizontal="left" vertical="center"/>
    </xf>
    <xf numFmtId="0" fontId="9" fillId="0" borderId="16" xfId="0" applyFont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9" fillId="0" borderId="58" xfId="0" applyFont="1" applyBorder="1" applyAlignment="1">
      <alignment horizontal="center"/>
    </xf>
    <xf numFmtId="0" fontId="9" fillId="0" borderId="35" xfId="0" applyFont="1" applyBorder="1" applyAlignment="1">
      <alignment horizontal="center"/>
    </xf>
    <xf numFmtId="0" fontId="9" fillId="0" borderId="53" xfId="0" applyFont="1" applyBorder="1" applyAlignment="1">
      <alignment horizontal="left" vertical="center"/>
    </xf>
    <xf numFmtId="0" fontId="9" fillId="0" borderId="51" xfId="0" applyFont="1" applyBorder="1" applyAlignment="1">
      <alignment horizontal="left" vertical="center"/>
    </xf>
    <xf numFmtId="10" fontId="9" fillId="0" borderId="20" xfId="0" applyNumberFormat="1" applyFont="1" applyBorder="1" applyAlignment="1">
      <alignment horizontal="center" vertical="center"/>
    </xf>
    <xf numFmtId="10" fontId="9" fillId="0" borderId="37" xfId="0" applyNumberFormat="1" applyFont="1" applyBorder="1" applyAlignment="1">
      <alignment horizontal="center" vertical="center"/>
    </xf>
    <xf numFmtId="0" fontId="9" fillId="0" borderId="44" xfId="0" applyFont="1" applyBorder="1" applyAlignment="1">
      <alignment horizontal="right"/>
    </xf>
    <xf numFmtId="0" fontId="9" fillId="0" borderId="24" xfId="0" applyFont="1" applyBorder="1" applyAlignment="1">
      <alignment horizontal="right"/>
    </xf>
    <xf numFmtId="0" fontId="9" fillId="0" borderId="50" xfId="0" applyFont="1" applyBorder="1" applyAlignment="1">
      <alignment horizontal="right"/>
    </xf>
    <xf numFmtId="0" fontId="129" fillId="0" borderId="31" xfId="0" applyFont="1" applyBorder="1" applyAlignment="1">
      <alignment horizontal="center" vertical="center"/>
    </xf>
    <xf numFmtId="0" fontId="129" fillId="0" borderId="32" xfId="0" applyFont="1" applyBorder="1" applyAlignment="1">
      <alignment horizontal="center" vertical="center"/>
    </xf>
    <xf numFmtId="0" fontId="129" fillId="0" borderId="34" xfId="0" applyFont="1" applyBorder="1" applyAlignment="1">
      <alignment horizontal="center" vertical="center"/>
    </xf>
    <xf numFmtId="0" fontId="9" fillId="0" borderId="30" xfId="0" applyFont="1" applyBorder="1" applyAlignment="1">
      <alignment horizontal="left" vertical="center"/>
    </xf>
    <xf numFmtId="0" fontId="9" fillId="0" borderId="20" xfId="0" applyFont="1" applyBorder="1" applyAlignment="1">
      <alignment horizontal="left" vertical="center"/>
    </xf>
    <xf numFmtId="0" fontId="9" fillId="0" borderId="29" xfId="0" applyFont="1" applyBorder="1" applyAlignment="1">
      <alignment horizontal="right"/>
    </xf>
    <xf numFmtId="0" fontId="9" fillId="0" borderId="27" xfId="0" applyFont="1" applyBorder="1" applyAlignment="1">
      <alignment horizontal="right"/>
    </xf>
    <xf numFmtId="0" fontId="9" fillId="0" borderId="28" xfId="0" applyFont="1" applyBorder="1" applyAlignment="1">
      <alignment horizontal="right"/>
    </xf>
    <xf numFmtId="0" fontId="9" fillId="0" borderId="13" xfId="0" applyFont="1" applyBorder="1" applyAlignment="1">
      <alignment horizontal="left"/>
    </xf>
    <xf numFmtId="0" fontId="9" fillId="0" borderId="16" xfId="0" applyFont="1" applyBorder="1" applyAlignment="1">
      <alignment horizontal="left"/>
    </xf>
    <xf numFmtId="0" fontId="9" fillId="0" borderId="15" xfId="0" applyFont="1" applyBorder="1" applyAlignment="1">
      <alignment horizontal="left"/>
    </xf>
    <xf numFmtId="0" fontId="8" fillId="0" borderId="83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9" fillId="0" borderId="47" xfId="0" applyFont="1" applyBorder="1" applyAlignment="1">
      <alignment horizontal="left"/>
    </xf>
    <xf numFmtId="0" fontId="9" fillId="0" borderId="48" xfId="0" applyFont="1" applyBorder="1" applyAlignment="1">
      <alignment horizontal="left"/>
    </xf>
    <xf numFmtId="0" fontId="9" fillId="0" borderId="49" xfId="0" applyFont="1" applyBorder="1" applyAlignment="1">
      <alignment horizontal="left"/>
    </xf>
    <xf numFmtId="43" fontId="8" fillId="0" borderId="31" xfId="55" applyFont="1" applyFill="1" applyBorder="1" applyAlignment="1">
      <alignment horizontal="center" vertical="center"/>
    </xf>
    <xf numFmtId="43" fontId="8" fillId="0" borderId="34" xfId="55" applyFont="1" applyFill="1" applyBorder="1" applyAlignment="1">
      <alignment horizontal="center" vertical="center"/>
    </xf>
    <xf numFmtId="0" fontId="9" fillId="0" borderId="16" xfId="0" applyFont="1" applyBorder="1" applyAlignment="1" applyProtection="1">
      <alignment horizontal="left" vertical="center"/>
      <protection locked="0"/>
    </xf>
    <xf numFmtId="0" fontId="9" fillId="0" borderId="15" xfId="0" applyFont="1" applyBorder="1" applyAlignment="1" applyProtection="1">
      <alignment horizontal="left" vertical="center"/>
      <protection locked="0"/>
    </xf>
    <xf numFmtId="0" fontId="122" fillId="0" borderId="16" xfId="0" applyFont="1" applyBorder="1" applyAlignment="1">
      <alignment horizontal="left" vertical="center" wrapText="1"/>
    </xf>
    <xf numFmtId="0" fontId="122" fillId="0" borderId="15" xfId="0" applyFont="1" applyBorder="1" applyAlignment="1">
      <alignment horizontal="left" vertical="center" wrapText="1"/>
    </xf>
    <xf numFmtId="0" fontId="122" fillId="0" borderId="16" xfId="0" applyFont="1" applyBorder="1" applyAlignment="1">
      <alignment horizontal="left" vertical="center"/>
    </xf>
    <xf numFmtId="0" fontId="126" fillId="0" borderId="15" xfId="0" applyFont="1" applyBorder="1" applyAlignment="1">
      <alignment horizontal="left" vertical="center"/>
    </xf>
    <xf numFmtId="4" fontId="9" fillId="0" borderId="16" xfId="0" applyNumberFormat="1" applyFont="1" applyBorder="1" applyAlignment="1" applyProtection="1">
      <alignment horizontal="left" vertical="center"/>
      <protection locked="0"/>
    </xf>
    <xf numFmtId="4" fontId="9" fillId="0" borderId="15" xfId="0" applyNumberFormat="1" applyFont="1" applyBorder="1" applyAlignment="1" applyProtection="1">
      <alignment horizontal="left" vertical="center"/>
      <protection locked="0"/>
    </xf>
    <xf numFmtId="43" fontId="8" fillId="0" borderId="55" xfId="55" applyFont="1" applyFill="1" applyBorder="1" applyAlignment="1">
      <alignment horizontal="center" vertical="center" wrapText="1"/>
    </xf>
    <xf numFmtId="43" fontId="8" fillId="0" borderId="59" xfId="55" applyFont="1" applyFill="1" applyBorder="1" applyAlignment="1">
      <alignment horizontal="center" vertical="center" wrapText="1"/>
    </xf>
    <xf numFmtId="0" fontId="8" fillId="0" borderId="33" xfId="0" applyFont="1" applyBorder="1" applyAlignment="1">
      <alignment horizontal="center" vertical="center"/>
    </xf>
    <xf numFmtId="167" fontId="8" fillId="0" borderId="33" xfId="55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4" fontId="9" fillId="0" borderId="16" xfId="0" applyNumberFormat="1" applyFont="1" applyBorder="1" applyAlignment="1" applyProtection="1">
      <alignment horizontal="left" vertical="center" wrapText="1"/>
      <protection locked="0"/>
    </xf>
    <xf numFmtId="0" fontId="9" fillId="0" borderId="15" xfId="0" applyFont="1" applyBorder="1" applyAlignment="1" applyProtection="1">
      <alignment horizontal="left" vertical="center" wrapText="1"/>
      <protection locked="0"/>
    </xf>
    <xf numFmtId="170" fontId="40" fillId="0" borderId="30" xfId="0" applyNumberFormat="1" applyFont="1" applyBorder="1" applyAlignment="1" applyProtection="1">
      <alignment horizontal="left" vertical="center"/>
      <protection locked="0"/>
    </xf>
    <xf numFmtId="170" fontId="39" fillId="0" borderId="20" xfId="0" applyNumberFormat="1" applyFont="1" applyBorder="1" applyAlignment="1" applyProtection="1">
      <alignment horizontal="left" vertical="center"/>
      <protection locked="0"/>
    </xf>
    <xf numFmtId="170" fontId="39" fillId="0" borderId="37" xfId="0" applyNumberFormat="1" applyFont="1" applyBorder="1" applyAlignment="1" applyProtection="1">
      <alignment horizontal="left" vertical="center"/>
      <protection locked="0"/>
    </xf>
    <xf numFmtId="170" fontId="39" fillId="0" borderId="13" xfId="0" applyNumberFormat="1" applyFont="1" applyBorder="1" applyAlignment="1" applyProtection="1">
      <alignment horizontal="left" vertical="center"/>
      <protection locked="0"/>
    </xf>
    <xf numFmtId="0" fontId="41" fillId="0" borderId="16" xfId="0" applyFont="1" applyBorder="1" applyAlignment="1">
      <alignment horizontal="left" vertical="center"/>
    </xf>
    <xf numFmtId="0" fontId="8" fillId="0" borderId="59" xfId="0" applyFont="1" applyBorder="1" applyAlignment="1">
      <alignment horizontal="center" vertical="center"/>
    </xf>
    <xf numFmtId="0" fontId="8" fillId="0" borderId="58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4" fontId="9" fillId="0" borderId="61" xfId="0" applyNumberFormat="1" applyFont="1" applyBorder="1" applyAlignment="1" applyProtection="1">
      <alignment horizontal="left" vertical="center"/>
      <protection locked="0"/>
    </xf>
    <xf numFmtId="0" fontId="122" fillId="0" borderId="15" xfId="0" applyFont="1" applyBorder="1" applyAlignment="1">
      <alignment horizontal="left" vertical="center"/>
    </xf>
    <xf numFmtId="4" fontId="122" fillId="0" borderId="16" xfId="0" applyNumberFormat="1" applyFont="1" applyBorder="1" applyAlignment="1" applyProtection="1">
      <alignment horizontal="left" vertical="center"/>
      <protection locked="0"/>
    </xf>
    <xf numFmtId="0" fontId="2" fillId="0" borderId="15" xfId="0" applyFont="1" applyBorder="1"/>
    <xf numFmtId="0" fontId="39" fillId="0" borderId="13" xfId="93" applyFont="1" applyBorder="1" applyAlignment="1" applyProtection="1">
      <alignment horizontal="left" vertical="center"/>
      <protection locked="0"/>
    </xf>
    <xf numFmtId="0" fontId="44" fillId="0" borderId="16" xfId="0" applyFont="1" applyBorder="1" applyAlignment="1">
      <alignment horizontal="left" vertical="center"/>
    </xf>
    <xf numFmtId="0" fontId="44" fillId="0" borderId="15" xfId="0" applyFont="1" applyBorder="1" applyAlignment="1">
      <alignment horizontal="left" vertical="center"/>
    </xf>
    <xf numFmtId="40" fontId="101" fillId="31" borderId="70" xfId="509" applyFont="1" applyFill="1" applyBorder="1" applyAlignment="1">
      <alignment horizontal="center"/>
    </xf>
    <xf numFmtId="40" fontId="101" fillId="31" borderId="63" xfId="509" applyFont="1" applyFill="1" applyBorder="1" applyAlignment="1">
      <alignment horizontal="center"/>
    </xf>
    <xf numFmtId="0" fontId="102" fillId="31" borderId="70" xfId="510" applyFont="1" applyFill="1" applyBorder="1" applyAlignment="1">
      <alignment horizontal="center"/>
    </xf>
    <xf numFmtId="0" fontId="102" fillId="31" borderId="71" xfId="510" applyFont="1" applyFill="1" applyBorder="1" applyAlignment="1">
      <alignment horizontal="center"/>
    </xf>
    <xf numFmtId="40" fontId="100" fillId="0" borderId="54" xfId="509" applyFont="1" applyBorder="1" applyAlignment="1">
      <alignment horizontal="left"/>
    </xf>
    <xf numFmtId="40" fontId="100" fillId="0" borderId="0" xfId="509" applyFont="1" applyBorder="1" applyAlignment="1">
      <alignment horizontal="left"/>
    </xf>
    <xf numFmtId="40" fontId="106" fillId="0" borderId="0" xfId="509" applyFont="1" applyBorder="1" applyAlignment="1">
      <alignment vertical="center"/>
    </xf>
    <xf numFmtId="40" fontId="105" fillId="0" borderId="54" xfId="509" applyFont="1" applyBorder="1" applyAlignment="1">
      <alignment horizontal="center"/>
    </xf>
    <xf numFmtId="40" fontId="105" fillId="0" borderId="0" xfId="509" applyFont="1" applyBorder="1" applyAlignment="1">
      <alignment horizontal="center"/>
    </xf>
    <xf numFmtId="40" fontId="105" fillId="0" borderId="38" xfId="509" applyFont="1" applyBorder="1" applyAlignment="1">
      <alignment horizontal="center"/>
    </xf>
    <xf numFmtId="0" fontId="9" fillId="0" borderId="0" xfId="55" applyNumberFormat="1" applyFont="1" applyFill="1" applyBorder="1"/>
  </cellXfs>
  <cellStyles count="513">
    <cellStyle name=",;F'KOIT[[WAAHK" xfId="96" xr:uid="{65EB8E85-1690-47A3-9F49-BA80A5ED98D6}"/>
    <cellStyle name=",;F'KOIT[[WAAHK 2" xfId="97" xr:uid="{16FF654C-009D-46E3-A66C-58FC5B25A21F}"/>
    <cellStyle name=",;F'KOIT[[WAAHK 3" xfId="98" xr:uid="{F7B54511-7D37-4E11-8BB1-9816313A7FA1}"/>
    <cellStyle name=",;F'KOIT[[WAAHK 4" xfId="99" xr:uid="{E28035CD-58C6-4FE8-9BA0-CA72036695E6}"/>
    <cellStyle name=",;F'KOIT[[WAAHK 5" xfId="100" xr:uid="{53BF4172-7D5C-4EA6-BACB-61215F96A712}"/>
    <cellStyle name=",;F'KOIT[[WAAHK 6" xfId="101" xr:uid="{BF75709C-A395-4B9B-9673-0C73F52E371B}"/>
    <cellStyle name=",;F'KOIT[[WAAHK 7" xfId="102" xr:uid="{9C23CA9C-4269-4170-8E59-7D00777720FC}"/>
    <cellStyle name="?? [0.00]_????" xfId="103" xr:uid="{DE7C6869-2D44-4C21-B8D3-8C176B0E33AB}"/>
    <cellStyle name="?? [0]_PERSONAL" xfId="104" xr:uid="{DC419D3E-4FF1-4E91-AB3F-4470916671A8}"/>
    <cellStyle name="???? [0.00]_????" xfId="105" xr:uid="{4B0426D2-409E-415C-B833-ACDC38A3FBE3}"/>
    <cellStyle name="??????[0]_PERSONAL" xfId="106" xr:uid="{D0B04845-0FA0-45C0-AA75-2341D7CAAB5A}"/>
    <cellStyle name="??????PERSONAL" xfId="107" xr:uid="{4801C1EA-5135-4B1B-B443-9CCCC95AEB75}"/>
    <cellStyle name="?????[0]_PERSONAL" xfId="108" xr:uid="{5717C1BD-DB3F-458F-A436-EA78C8056009}"/>
    <cellStyle name="?????PERSONAL" xfId="109" xr:uid="{E81F8140-6A36-452E-B087-CD233A1038B3}"/>
    <cellStyle name="?????PERSONAL 2" xfId="110" xr:uid="{707D36DB-AFA9-4A02-9B78-7346003898DF}"/>
    <cellStyle name="?????PERSONAL 3" xfId="111" xr:uid="{BF5ED459-9B86-4568-896C-7160DB40D285}"/>
    <cellStyle name="?????PERSONAL 4" xfId="112" xr:uid="{22C1F139-6745-4935-ACC4-704EF71838C7}"/>
    <cellStyle name="?????PERSONAL 5" xfId="113" xr:uid="{802D3597-5758-4221-886D-6BAC0C33F5F5}"/>
    <cellStyle name="?????PERSONAL 6" xfId="114" xr:uid="{AB7FB016-1DBB-4BE5-98B6-3250243F1080}"/>
    <cellStyle name="?????PERSONAL 7" xfId="115" xr:uid="{6D82F26C-1DF6-475E-ACF6-DD834611E533}"/>
    <cellStyle name="????_????" xfId="116" xr:uid="{504A8A6B-49BB-4C5B-A886-75B051CCF41D}"/>
    <cellStyle name="???[0]_PERSONAL" xfId="117" xr:uid="{6FFF0232-1463-4615-95F0-65D218E305FE}"/>
    <cellStyle name="???_PERSONAL" xfId="118" xr:uid="{B96CF793-D5AE-4648-96C9-AF5A19FC25B2}"/>
    <cellStyle name="??_??" xfId="119" xr:uid="{E321D9BD-EA0D-432A-B5B8-FC2EA63DB8C3}"/>
    <cellStyle name="?@??laroux" xfId="120" xr:uid="{05B2B6CB-1180-40A8-AEDF-30F0B5B8CA5A}"/>
    <cellStyle name="=C:\WINDOWS\SYSTEM32\COMMAND.COM" xfId="121" xr:uid="{E5A5E176-8590-46BB-8BC1-1F9679653E98}"/>
    <cellStyle name="0,0_x000d__x000a_NA_x000d__x000a_" xfId="122" xr:uid="{A7DB0D78-FA35-442C-8404-BCAF8332FB6D}"/>
    <cellStyle name="20% - Accent1" xfId="1" xr:uid="{00000000-0005-0000-0000-000000000000}"/>
    <cellStyle name="20% - Accent1 2" xfId="2" xr:uid="{00000000-0005-0000-0000-000001000000}"/>
    <cellStyle name="20% - Accent1 3" xfId="123" xr:uid="{3904D9E1-4396-4B2A-BE98-1B32EEDB8A96}"/>
    <cellStyle name="20% - Accent2" xfId="3" xr:uid="{00000000-0005-0000-0000-000002000000}"/>
    <cellStyle name="20% - Accent2 2" xfId="4" xr:uid="{00000000-0005-0000-0000-000003000000}"/>
    <cellStyle name="20% - Accent2 3" xfId="124" xr:uid="{5E79C1C2-70EA-4370-A559-6F9FAE86B11E}"/>
    <cellStyle name="20% - Accent3" xfId="5" xr:uid="{00000000-0005-0000-0000-000004000000}"/>
    <cellStyle name="20% - Accent3 2" xfId="6" xr:uid="{00000000-0005-0000-0000-000005000000}"/>
    <cellStyle name="20% - Accent3 3" xfId="125" xr:uid="{FE6607B6-CDC5-4757-A5CF-9969BB85B9BA}"/>
    <cellStyle name="20% - Accent4" xfId="7" xr:uid="{00000000-0005-0000-0000-000006000000}"/>
    <cellStyle name="20% - Accent4 2" xfId="8" xr:uid="{00000000-0005-0000-0000-000007000000}"/>
    <cellStyle name="20% - Accent4 3" xfId="126" xr:uid="{B1CEEB3F-8A73-44DC-BCAB-7D086EE33274}"/>
    <cellStyle name="20% - Accent5" xfId="9" xr:uid="{00000000-0005-0000-0000-000008000000}"/>
    <cellStyle name="20% - Accent5 2" xfId="10" xr:uid="{00000000-0005-0000-0000-000009000000}"/>
    <cellStyle name="20% - Accent5 3" xfId="127" xr:uid="{4CB60881-5E45-4DE8-A0AC-DEB83318FD11}"/>
    <cellStyle name="20% - Accent6" xfId="11" xr:uid="{00000000-0005-0000-0000-00000A000000}"/>
    <cellStyle name="20% - Accent6 2" xfId="12" xr:uid="{00000000-0005-0000-0000-00000B000000}"/>
    <cellStyle name="20% - Accent6 3" xfId="128" xr:uid="{FA2603DB-E577-42FF-8F75-54D212B84224}"/>
    <cellStyle name="40% - Accent1" xfId="13" xr:uid="{00000000-0005-0000-0000-00000C000000}"/>
    <cellStyle name="40% - Accent1 2" xfId="14" xr:uid="{00000000-0005-0000-0000-00000D000000}"/>
    <cellStyle name="40% - Accent1 3" xfId="129" xr:uid="{E0E6B751-3836-4306-BBD4-BFF65D3D6470}"/>
    <cellStyle name="40% - Accent2" xfId="15" xr:uid="{00000000-0005-0000-0000-00000E000000}"/>
    <cellStyle name="40% - Accent2 2" xfId="16" xr:uid="{00000000-0005-0000-0000-00000F000000}"/>
    <cellStyle name="40% - Accent2 3" xfId="130" xr:uid="{0F6AEE00-35CC-4BD2-9A78-0AFFC6A47B65}"/>
    <cellStyle name="40% - Accent3" xfId="17" xr:uid="{00000000-0005-0000-0000-000010000000}"/>
    <cellStyle name="40% - Accent3 2" xfId="18" xr:uid="{00000000-0005-0000-0000-000011000000}"/>
    <cellStyle name="40% - Accent3 3" xfId="131" xr:uid="{F9A5B65F-6CE5-439B-B78E-CD143F3C6700}"/>
    <cellStyle name="40% - Accent4" xfId="19" xr:uid="{00000000-0005-0000-0000-000012000000}"/>
    <cellStyle name="40% - Accent4 2" xfId="20" xr:uid="{00000000-0005-0000-0000-000013000000}"/>
    <cellStyle name="40% - Accent4 3" xfId="132" xr:uid="{5833425D-9831-47ED-BDB3-7EC52833C3EF}"/>
    <cellStyle name="40% - Accent5" xfId="21" xr:uid="{00000000-0005-0000-0000-000014000000}"/>
    <cellStyle name="40% - Accent5 2" xfId="22" xr:uid="{00000000-0005-0000-0000-000015000000}"/>
    <cellStyle name="40% - Accent5 3" xfId="133" xr:uid="{6E665719-2133-49A0-96F1-F5ABBE073EDE}"/>
    <cellStyle name="40% - Accent6" xfId="23" xr:uid="{00000000-0005-0000-0000-000016000000}"/>
    <cellStyle name="40% - Accent6 2" xfId="24" xr:uid="{00000000-0005-0000-0000-000017000000}"/>
    <cellStyle name="40% - Accent6 3" xfId="134" xr:uid="{50F244AA-8D00-4B40-B12A-CDD1118ABE74}"/>
    <cellStyle name="60% - Accent1" xfId="25" xr:uid="{00000000-0005-0000-0000-000018000000}"/>
    <cellStyle name="60% - Accent1 2" xfId="26" xr:uid="{00000000-0005-0000-0000-000019000000}"/>
    <cellStyle name="60% - Accent1 3" xfId="135" xr:uid="{628A6D64-FB3C-4432-B37D-C49271BB0F8A}"/>
    <cellStyle name="60% - Accent2" xfId="27" xr:uid="{00000000-0005-0000-0000-00001A000000}"/>
    <cellStyle name="60% - Accent2 2" xfId="28" xr:uid="{00000000-0005-0000-0000-00001B000000}"/>
    <cellStyle name="60% - Accent2 3" xfId="136" xr:uid="{E2833230-DB22-4E42-82E4-4DCE730E7F88}"/>
    <cellStyle name="60% - Accent3" xfId="29" xr:uid="{00000000-0005-0000-0000-00001C000000}"/>
    <cellStyle name="60% - Accent3 2" xfId="30" xr:uid="{00000000-0005-0000-0000-00001D000000}"/>
    <cellStyle name="60% - Accent3 3" xfId="137" xr:uid="{938F01C2-3132-47EA-99FA-26B3691DF92B}"/>
    <cellStyle name="60% - Accent4" xfId="31" xr:uid="{00000000-0005-0000-0000-00001E000000}"/>
    <cellStyle name="60% - Accent4 2" xfId="32" xr:uid="{00000000-0005-0000-0000-00001F000000}"/>
    <cellStyle name="60% - Accent4 3" xfId="138" xr:uid="{F8DF4591-6C23-45D5-B79E-836DA5EB3548}"/>
    <cellStyle name="60% - Accent5" xfId="33" xr:uid="{00000000-0005-0000-0000-000020000000}"/>
    <cellStyle name="60% - Accent5 2" xfId="34" xr:uid="{00000000-0005-0000-0000-000021000000}"/>
    <cellStyle name="60% - Accent5 3" xfId="139" xr:uid="{2B507C73-5073-4417-A04E-9FA69D798881}"/>
    <cellStyle name="60% - Accent6" xfId="35" xr:uid="{00000000-0005-0000-0000-000022000000}"/>
    <cellStyle name="60% - Accent6 2" xfId="36" xr:uid="{00000000-0005-0000-0000-000023000000}"/>
    <cellStyle name="60% - Accent6 3" xfId="140" xr:uid="{DD6945A8-1666-4C50-8247-F6C84D0166D5}"/>
    <cellStyle name="a" xfId="141" xr:uid="{76C84357-EE2C-4C97-98CE-2CA65B80E712}"/>
    <cellStyle name="abc" xfId="142" xr:uid="{1E6B5AE6-1395-493F-82DE-1AC79FCF517F}"/>
    <cellStyle name="Accent1" xfId="37" xr:uid="{00000000-0005-0000-0000-000024000000}"/>
    <cellStyle name="Accent1 2" xfId="38" xr:uid="{00000000-0005-0000-0000-000025000000}"/>
    <cellStyle name="Accent1 3" xfId="143" xr:uid="{74BFBDD4-7B28-4376-A9E6-48AEB88B9523}"/>
    <cellStyle name="Accent2" xfId="39" xr:uid="{00000000-0005-0000-0000-000026000000}"/>
    <cellStyle name="Accent2 2" xfId="40" xr:uid="{00000000-0005-0000-0000-000027000000}"/>
    <cellStyle name="Accent2 3" xfId="144" xr:uid="{7DC3CFE5-FDFB-4547-9A34-809D380F2A86}"/>
    <cellStyle name="Accent3" xfId="41" xr:uid="{00000000-0005-0000-0000-000028000000}"/>
    <cellStyle name="Accent3 2" xfId="42" xr:uid="{00000000-0005-0000-0000-000029000000}"/>
    <cellStyle name="Accent3 3" xfId="145" xr:uid="{07AB4385-E45F-40C3-909A-69E612559630}"/>
    <cellStyle name="Accent4" xfId="43" xr:uid="{00000000-0005-0000-0000-00002A000000}"/>
    <cellStyle name="Accent4 2" xfId="44" xr:uid="{00000000-0005-0000-0000-00002B000000}"/>
    <cellStyle name="Accent4 3" xfId="146" xr:uid="{7AA6778B-4505-4A11-8EF2-AB27D3B7E7B4}"/>
    <cellStyle name="Accent5" xfId="45" xr:uid="{00000000-0005-0000-0000-00002C000000}"/>
    <cellStyle name="Accent5 2" xfId="46" xr:uid="{00000000-0005-0000-0000-00002D000000}"/>
    <cellStyle name="Accent5 3" xfId="147" xr:uid="{843DD771-DF50-459A-8671-30C35452B0D1}"/>
    <cellStyle name="Accent6" xfId="47" xr:uid="{00000000-0005-0000-0000-00002E000000}"/>
    <cellStyle name="Accent6 2" xfId="48" xr:uid="{00000000-0005-0000-0000-00002F000000}"/>
    <cellStyle name="Accent6 3" xfId="148" xr:uid="{4C57DC44-6F4E-43DD-BD26-CC75AFA7EAEF}"/>
    <cellStyle name="Bad" xfId="49" xr:uid="{00000000-0005-0000-0000-000030000000}"/>
    <cellStyle name="Bad 2" xfId="50" xr:uid="{00000000-0005-0000-0000-000031000000}"/>
    <cellStyle name="Bad 3" xfId="149" xr:uid="{AC55585C-F653-43C7-9E5D-EE478FBC5289}"/>
    <cellStyle name="Calc Currency (0)" xfId="150" xr:uid="{510221F4-4DAE-498D-9387-434CA62DA02C}"/>
    <cellStyle name="Calc Currency (2)" xfId="151" xr:uid="{9F3FB8E2-BE42-40CC-A60C-C38AC86B046A}"/>
    <cellStyle name="Calc Percent (0)" xfId="152" xr:uid="{387C32CE-9014-4FCE-A52A-3C2274BAE78F}"/>
    <cellStyle name="Calc Percent (1)" xfId="153" xr:uid="{723CCF3D-9B8A-4C98-BEFE-5C341CD28D3C}"/>
    <cellStyle name="Calc Percent (2)" xfId="154" xr:uid="{A9E65975-4150-4960-B718-AEBA693F0702}"/>
    <cellStyle name="Calc Units (0)" xfId="155" xr:uid="{0E668EF2-CF7C-419E-8BA0-BBC1DBA28F32}"/>
    <cellStyle name="Calc Units (0) 2" xfId="156" xr:uid="{72947212-FB75-4A92-AF3F-3EC239A15288}"/>
    <cellStyle name="Calc Units (0) 3" xfId="157" xr:uid="{186AF8BD-7FA1-44F7-B8C0-14BBBD30BAC2}"/>
    <cellStyle name="Calc Units (0) 4" xfId="158" xr:uid="{0B2E4A7B-3235-41E8-95A4-9005464EAD21}"/>
    <cellStyle name="Calc Units (0) 5" xfId="159" xr:uid="{B847E806-D8C2-44C1-BF1C-631B2F56865F}"/>
    <cellStyle name="Calc Units (0) 6" xfId="160" xr:uid="{1934B942-0C38-4AED-8839-31B613E9CC1E}"/>
    <cellStyle name="Calc Units (0) 7" xfId="161" xr:uid="{69AB91E3-A3E3-48A8-BF12-586F75ED742B}"/>
    <cellStyle name="Calc Units (1)" xfId="162" xr:uid="{BDFCA49F-D673-4887-A2CD-FB3694217373}"/>
    <cellStyle name="Calc Units (1) 2" xfId="163" xr:uid="{4D52450B-9DFB-4C62-8255-00A269468C40}"/>
    <cellStyle name="Calc Units (1) 3" xfId="164" xr:uid="{B76A0C8D-C65F-4B8B-B4E6-FA42262DD3EF}"/>
    <cellStyle name="Calc Units (1) 4" xfId="165" xr:uid="{B00EAF84-1003-49B3-BDEA-3A5EF6FD369F}"/>
    <cellStyle name="Calc Units (1) 5" xfId="166" xr:uid="{F9A68999-A225-4BDB-AB85-FC881856AF24}"/>
    <cellStyle name="Calc Units (1) 6" xfId="167" xr:uid="{382E62C6-B184-44A3-A347-C18919D2D42A}"/>
    <cellStyle name="Calc Units (1) 7" xfId="168" xr:uid="{923A6B04-F087-4713-A83F-1A8A49640346}"/>
    <cellStyle name="Calc Units (2)" xfId="169" xr:uid="{D3F857C7-3C30-4182-8720-B15752FCA6B8}"/>
    <cellStyle name="Calculation" xfId="51" xr:uid="{00000000-0005-0000-0000-000032000000}"/>
    <cellStyle name="Calculation 2" xfId="52" xr:uid="{00000000-0005-0000-0000-000033000000}"/>
    <cellStyle name="Calculation 3" xfId="170" xr:uid="{AEFE3234-7AD1-4E88-B0B8-137E0194CE24}"/>
    <cellStyle name="Check Cell" xfId="53" xr:uid="{00000000-0005-0000-0000-000034000000}"/>
    <cellStyle name="Check Cell 2" xfId="54" xr:uid="{00000000-0005-0000-0000-000035000000}"/>
    <cellStyle name="Check Cell 3" xfId="171" xr:uid="{42913B1D-2FDF-44A5-BF4C-8262D1CF8EBA}"/>
    <cellStyle name="Comma [00]" xfId="173" xr:uid="{163ADEED-64F2-47D5-AE3C-93EEBCCBE792}"/>
    <cellStyle name="Comma [00] 2" xfId="174" xr:uid="{B7D97943-BA39-438A-BD4C-A881C5B72CF3}"/>
    <cellStyle name="Comma [00] 3" xfId="175" xr:uid="{8303E410-8CFD-49B4-A31C-9F77AF0E407A}"/>
    <cellStyle name="Comma [00] 4" xfId="176" xr:uid="{4063EC80-9D66-4C4E-BCB0-F97822E33C88}"/>
    <cellStyle name="Comma [00] 5" xfId="177" xr:uid="{7A3D68CF-562B-4A90-B39A-C29D971B8E13}"/>
    <cellStyle name="Comma [00] 6" xfId="178" xr:uid="{337B59EA-613D-498C-B95E-BBFD5F903853}"/>
    <cellStyle name="Comma [00] 7" xfId="179" xr:uid="{BFF5FAA3-B8A4-4CA9-9162-89C6C5443FB4}"/>
    <cellStyle name="Comma 10" xfId="180" xr:uid="{BBFCE3B0-CE80-4885-9A44-A7B7F8EB005D}"/>
    <cellStyle name="Comma 10 10" xfId="181" xr:uid="{6E7A13CC-E52C-405D-A6D5-6622B2FAB80A}"/>
    <cellStyle name="Comma 10 2" xfId="182" xr:uid="{DFAB3E22-6150-4636-A83A-2AAC113264C8}"/>
    <cellStyle name="Comma 10 2 2" xfId="183" xr:uid="{FAAF2BC9-E734-4B88-8F0F-BEC9FB4C80EC}"/>
    <cellStyle name="Comma 10 2 3" xfId="184" xr:uid="{EDBCEBCA-C232-46A0-B66D-74E94A9C0130}"/>
    <cellStyle name="Comma 10 3" xfId="185" xr:uid="{DB191DE4-38C6-44F1-873D-EA4C2E42C6A2}"/>
    <cellStyle name="Comma 10 4" xfId="186" xr:uid="{87F278E8-B683-414D-891B-544B84F2F134}"/>
    <cellStyle name="Comma 10 5" xfId="187" xr:uid="{ED98B850-8DAD-44EE-A034-11A304E4EB1D}"/>
    <cellStyle name="Comma 10 6" xfId="188" xr:uid="{2F82EBE2-4FA7-4E2F-9C2C-FE98B3400603}"/>
    <cellStyle name="Comma 10 7" xfId="189" xr:uid="{17C727DE-5DA5-4036-B091-A57346CFC466}"/>
    <cellStyle name="Comma 10 8" xfId="190" xr:uid="{0A8E286C-5268-4019-B3D7-3FE1623F613F}"/>
    <cellStyle name="Comma 10 8 2" xfId="191" xr:uid="{65CAD84F-B31A-4C62-B5CD-E10AA3B6076D}"/>
    <cellStyle name="Comma 10 8 2 2" xfId="192" xr:uid="{E24F249F-B8EC-4D35-B0E6-3AA4C53CF497}"/>
    <cellStyle name="Comma 10 8 3" xfId="193" xr:uid="{6B811D39-919C-4161-A0B5-6958A8E5DB18}"/>
    <cellStyle name="Comma 10 9" xfId="194" xr:uid="{BDF03B18-76B8-4C68-B616-4A447015A4BB}"/>
    <cellStyle name="Comma 10_ปร.5 (จัดซื้อ)" xfId="195" xr:uid="{209CD780-27E2-4622-83FC-89D2FE53E711}"/>
    <cellStyle name="Comma 11" xfId="196" xr:uid="{DD37FE95-F2D5-4387-A9CD-EB1128E6822E}"/>
    <cellStyle name="Comma 11 2" xfId="197" xr:uid="{EBEB1990-502B-44DE-A570-E67CB53408D0}"/>
    <cellStyle name="Comma 11 3" xfId="198" xr:uid="{A3F9EE48-5958-4242-B631-1DCD864A14BD}"/>
    <cellStyle name="Comma 12" xfId="199" xr:uid="{6EBAF36B-CF67-4846-8D3C-37266D94F90B}"/>
    <cellStyle name="Comma 12 3 2" xfId="200" xr:uid="{560C7AF4-EA8D-4991-BA2F-18CE8EED3720}"/>
    <cellStyle name="Comma 13" xfId="201" xr:uid="{8A060D07-2C3F-4956-A834-AFFE8CF7CF63}"/>
    <cellStyle name="Comma 14" xfId="202" xr:uid="{2733E9E5-CFBC-42EC-AB68-7BD695772FCD}"/>
    <cellStyle name="Comma 15" xfId="203" xr:uid="{E2840FC0-CB5B-4374-85F6-24BC2CB042B6}"/>
    <cellStyle name="Comma 16" xfId="204" xr:uid="{4C6260F6-5D61-4EF6-917B-FA241B73DFF7}"/>
    <cellStyle name="Comma 17" xfId="205" xr:uid="{EFA19669-3C91-4FEA-A6BD-4CE82A8A6726}"/>
    <cellStyle name="Comma 18" xfId="206" xr:uid="{240DB565-9250-4C62-A201-DB579A37EC61}"/>
    <cellStyle name="Comma 19" xfId="207" xr:uid="{34EBE5D7-8DA3-4439-9A58-E78E8B35080F}"/>
    <cellStyle name="Comma 2" xfId="56" xr:uid="{00000000-0005-0000-0000-000037000000}"/>
    <cellStyle name="Comma 2 2" xfId="57" xr:uid="{00000000-0005-0000-0000-000038000000}"/>
    <cellStyle name="Comma 2 2 2" xfId="210" xr:uid="{519F17D3-015F-4661-96AF-59370AB18CA4}"/>
    <cellStyle name="Comma 2 2 2 2" xfId="211" xr:uid="{103516B6-050F-410F-A8A6-0E847EAEDE48}"/>
    <cellStyle name="Comma 2 2 2 2 2" xfId="212" xr:uid="{4BE789E3-20C1-4DCA-AC30-FC815FAEFE32}"/>
    <cellStyle name="Comma 2 2 2 3" xfId="213" xr:uid="{3BC6D630-AE78-4D9A-A46A-A9CE7A0FA56D}"/>
    <cellStyle name="Comma 2 2 3" xfId="214" xr:uid="{10A73BD4-F8DC-40A4-821B-59C638C6F013}"/>
    <cellStyle name="Comma 2 2 3 2" xfId="215" xr:uid="{6FB42631-6AEE-45CB-A3FD-A80410502D0F}"/>
    <cellStyle name="Comma 2 2 4" xfId="209" xr:uid="{BC955A2C-DD37-4732-98FF-8DB4DB6D33F3}"/>
    <cellStyle name="Comma 2 3" xfId="216" xr:uid="{B1CBCB8B-D3AC-4807-B314-83A6AC6D1024}"/>
    <cellStyle name="Comma 2 4" xfId="217" xr:uid="{F8090C78-B90C-40AA-BA70-852FE2E46527}"/>
    <cellStyle name="Comma 2 5" xfId="208" xr:uid="{D1E57F93-2138-4071-8447-3494612FE80E}"/>
    <cellStyle name="Comma 2 6" xfId="218" xr:uid="{34CE403B-C597-4E9F-B142-628F8D2E98B3}"/>
    <cellStyle name="Comma 20" xfId="219" xr:uid="{B66232AA-8E5F-457F-B5D3-A481B269E417}"/>
    <cellStyle name="Comma 21" xfId="220" xr:uid="{22E4F040-F74A-435D-9993-9C58EE252CBD}"/>
    <cellStyle name="Comma 21 2" xfId="221" xr:uid="{3A7D3773-14E7-47BE-9446-EDBC3E940182}"/>
    <cellStyle name="Comma 21 3" xfId="222" xr:uid="{96F62CDF-51B5-4680-BCD2-8AAF4873112F}"/>
    <cellStyle name="Comma 22" xfId="223" xr:uid="{90D1C38A-9A04-4C81-B706-BCD330091427}"/>
    <cellStyle name="Comma 23" xfId="224" xr:uid="{A2FB2720-E4A6-4242-986D-78D77862F85D}"/>
    <cellStyle name="Comma 24" xfId="225" xr:uid="{34BA0856-C2AE-4694-8A65-B80438B0DFF1}"/>
    <cellStyle name="Comma 25" xfId="226" xr:uid="{CE02D929-D73F-47C7-92C9-D4A75400EB90}"/>
    <cellStyle name="Comma 26" xfId="227" xr:uid="{73D80CB5-DA06-4B04-8A5B-1E586B79238A}"/>
    <cellStyle name="Comma 27" xfId="228" xr:uid="{8B78863A-D599-4372-B079-46855E745C6F}"/>
    <cellStyle name="Comma 28" xfId="229" xr:uid="{75DA671A-E784-4C20-B877-F19F76D1245D}"/>
    <cellStyle name="Comma 29" xfId="230" xr:uid="{10935D44-D4EA-4CF1-B191-67E8954808AC}"/>
    <cellStyle name="Comma 3" xfId="58" xr:uid="{00000000-0005-0000-0000-000039000000}"/>
    <cellStyle name="Comma 3 11" xfId="232" xr:uid="{1567DA06-70AD-4DF7-904B-1E2632D54147}"/>
    <cellStyle name="Comma 3 2" xfId="233" xr:uid="{CA602AF1-CA23-4FA4-A814-1081577476DF}"/>
    <cellStyle name="Comma 3 3" xfId="234" xr:uid="{1C6DE5BB-BEF9-4FC9-BDA8-85640EC52A05}"/>
    <cellStyle name="Comma 3 4" xfId="231" xr:uid="{6A732DF3-E14E-4A3B-8596-E31F2EA76C5F}"/>
    <cellStyle name="Comma 3_ปร.5 (จัดซื้อ)" xfId="235" xr:uid="{CF3B3D10-F525-483E-9001-E05C5ABAA4D4}"/>
    <cellStyle name="Comma 30" xfId="172" xr:uid="{5BF4DEF7-A638-4D55-8E02-5F40FD2F5258}"/>
    <cellStyle name="Comma 4" xfId="59" xr:uid="{00000000-0005-0000-0000-00003A000000}"/>
    <cellStyle name="Comma 4 2" xfId="237" xr:uid="{7E6337F8-97F7-4281-958F-BC2C2A3E1D43}"/>
    <cellStyle name="Comma 4 2 10" xfId="509" xr:uid="{B92542F2-550E-41ED-BF4B-7CBB2956BE9D}"/>
    <cellStyle name="Comma 4 2 2" xfId="238" xr:uid="{DD28F198-D384-4793-A236-4391A4AED143}"/>
    <cellStyle name="Comma 4 2 2 2" xfId="239" xr:uid="{C8DC45C7-E83F-41B2-85F9-1D15AA897509}"/>
    <cellStyle name="Comma 4 2 3" xfId="240" xr:uid="{9538505E-FC5E-49F1-93C5-12372125BA81}"/>
    <cellStyle name="Comma 4 2 4" xfId="241" xr:uid="{8FEBD149-703B-4368-B43E-6CEF013D8254}"/>
    <cellStyle name="Comma 4 2 5" xfId="242" xr:uid="{3096319E-D45D-46FB-95C3-F7D83FEFB09B}"/>
    <cellStyle name="Comma 4 2 6" xfId="243" xr:uid="{AADD4666-17B4-4C81-BF5F-DEE0B6A22EAC}"/>
    <cellStyle name="Comma 4 2 7" xfId="244" xr:uid="{F76A62A4-3F2B-45D3-8FC6-7CAB020E92AA}"/>
    <cellStyle name="Comma 4 2 8" xfId="245" xr:uid="{27325516-4637-410B-BA09-765C913A6681}"/>
    <cellStyle name="Comma 4 2 9" xfId="246" xr:uid="{78FD1CA8-2BD8-42EF-A2D3-EE6C630889D0}"/>
    <cellStyle name="Comma 4 2_ปร.5 (จัดซื้อ)" xfId="247" xr:uid="{52E7EC8F-353D-492D-958D-C3742F7E0AFB}"/>
    <cellStyle name="Comma 4 3" xfId="248" xr:uid="{0DF1C0D0-B95B-4EAC-A2E0-B591E41B3C32}"/>
    <cellStyle name="Comma 4 4" xfId="249" xr:uid="{C3F230DE-8D6A-4AC3-A9A9-AF338A2E1C55}"/>
    <cellStyle name="Comma 4 5" xfId="236" xr:uid="{67B0ED96-B0A1-4242-9C86-EC54DA32DD68}"/>
    <cellStyle name="Comma 4_ปร.5 (จัดซื้อ)" xfId="250" xr:uid="{9C9B03A2-2582-4549-A14D-66CCA1FE7026}"/>
    <cellStyle name="Comma 5" xfId="251" xr:uid="{F457C6BC-7120-40B5-A05C-DF2A71D4FA9E}"/>
    <cellStyle name="Comma 5 2" xfId="252" xr:uid="{245EA33F-FA6B-4455-9776-D952C50842CC}"/>
    <cellStyle name="Comma 5 2 2" xfId="253" xr:uid="{B36863AE-37E8-4768-8CCA-118FB70DB707}"/>
    <cellStyle name="Comma 5 2 2 2" xfId="254" xr:uid="{6BACACC8-A8FF-4DDA-9771-2FFA43A8B890}"/>
    <cellStyle name="Comma 5 3" xfId="255" xr:uid="{4BB19CCE-7DF0-4E99-A2FD-91F4D40FCA1C}"/>
    <cellStyle name="Comma 5 4" xfId="256" xr:uid="{7DA51808-A11A-4AC3-80AF-371B7AFE9A7A}"/>
    <cellStyle name="Comma 6" xfId="257" xr:uid="{887517B9-B0C0-470A-A753-D3A0C6C23283}"/>
    <cellStyle name="Comma 6 2" xfId="258" xr:uid="{F0176BC3-0550-4C8C-8C7E-E8FABD439E18}"/>
    <cellStyle name="Comma 6 2 2" xfId="259" xr:uid="{FA1BBCCB-AE06-4D0D-96F3-D8A7FB0F7C29}"/>
    <cellStyle name="Comma 6 2 3" xfId="260" xr:uid="{A1A91406-B502-424F-BE72-F07A77536318}"/>
    <cellStyle name="Comma 6 3" xfId="261" xr:uid="{A25C2C17-6976-40F5-9BCB-0535CF1362CE}"/>
    <cellStyle name="Comma 6 4" xfId="504" xr:uid="{AEB784A8-EC21-4ED1-B7D4-B7CD4442A459}"/>
    <cellStyle name="Comma 6_ปร.5 (จัดซื้อ)" xfId="262" xr:uid="{7BC8DE46-F4AF-46BA-87D2-09C6427E5CB7}"/>
    <cellStyle name="Comma 7" xfId="263" xr:uid="{90212B37-50D2-4838-8932-3EF10D5BBB21}"/>
    <cellStyle name="Comma 7 2" xfId="264" xr:uid="{7A2E3265-F08B-454F-A44D-33A1DE60DBA0}"/>
    <cellStyle name="Comma 8" xfId="265" xr:uid="{0700A7BF-8045-4B08-865C-DDF6ABE2A853}"/>
    <cellStyle name="Comma 8 2" xfId="266" xr:uid="{EE170BB6-193C-4FBF-A55D-C2418EB9FA73}"/>
    <cellStyle name="Comma 8 3" xfId="267" xr:uid="{93716A15-D8CC-4456-8D7B-26C5D8C5DFE2}"/>
    <cellStyle name="Comma 8 3 2" xfId="268" xr:uid="{382E3352-B56D-463E-8C06-0F13636C83F2}"/>
    <cellStyle name="Comma 9" xfId="269" xr:uid="{2983BD68-C3AD-459C-B9BD-FEACAE6EFCA5}"/>
    <cellStyle name="Comma 9 2" xfId="270" xr:uid="{B201CF58-979B-4FC4-AFAA-E28D189A3175}"/>
    <cellStyle name="company_title" xfId="271" xr:uid="{EEF373D2-7FE5-45BB-B1A2-2B5D9282EC59}"/>
    <cellStyle name="Currency [00]" xfId="272" xr:uid="{415BE6F7-73A5-4384-BF3B-314533373828}"/>
    <cellStyle name="Currency 2" xfId="273" xr:uid="{B45B9577-7B89-4136-9AAD-C0FAE4BBDB17}"/>
    <cellStyle name="Date" xfId="274" xr:uid="{F5629477-76EF-4D78-B2F6-4CFEAC0EB815}"/>
    <cellStyle name="Date Short" xfId="275" xr:uid="{4C9B95FA-B32F-4EAF-87BE-E4F292BB598F}"/>
    <cellStyle name="Date_55-9635 &amp; ข 50-มค-55" xfId="276" xr:uid="{2F8A5EF4-0B48-4AB1-9B72-AA693277176C}"/>
    <cellStyle name="Enter Currency (0)" xfId="277" xr:uid="{43C0BC18-9D9D-4664-BCC6-9F3184DBF988}"/>
    <cellStyle name="Enter Currency (0) 2" xfId="278" xr:uid="{0E1F2148-B9BA-4956-9623-3C6D8CFCC612}"/>
    <cellStyle name="Enter Currency (0) 3" xfId="279" xr:uid="{EAA645CD-3B2D-4A30-8029-895AA7410774}"/>
    <cellStyle name="Enter Currency (0) 4" xfId="280" xr:uid="{49523F24-34A2-47D5-BACD-3ADB744DBCED}"/>
    <cellStyle name="Enter Currency (0) 5" xfId="281" xr:uid="{3CCC8B7C-1A9E-484E-9AE6-9FFD994931BE}"/>
    <cellStyle name="Enter Currency (0) 6" xfId="282" xr:uid="{97812077-205C-477D-98C2-AF5314D0B384}"/>
    <cellStyle name="Enter Currency (0) 7" xfId="283" xr:uid="{510B7488-3988-498E-B7E3-5B89EEE7F0E2}"/>
    <cellStyle name="Enter Currency (2)" xfId="284" xr:uid="{63509D90-62E7-4408-A3BB-62080DF48F43}"/>
    <cellStyle name="Enter Units (0)" xfId="285" xr:uid="{2725CB26-81AD-4D63-98D1-947C98A9AB81}"/>
    <cellStyle name="Enter Units (0) 2" xfId="286" xr:uid="{03756963-7B78-424C-85F3-A42973D2D0F8}"/>
    <cellStyle name="Enter Units (0) 3" xfId="287" xr:uid="{635A2575-E608-477F-BFCF-1E43D2F60C70}"/>
    <cellStyle name="Enter Units (0) 4" xfId="288" xr:uid="{C41B439A-4B46-4F52-AD5C-C46099286704}"/>
    <cellStyle name="Enter Units (0) 5" xfId="289" xr:uid="{9DFD4954-DB1A-478D-ACD3-02F165F1474A}"/>
    <cellStyle name="Enter Units (0) 6" xfId="290" xr:uid="{06D6E76F-9AE1-42C8-ADD1-A125FEC2DC17}"/>
    <cellStyle name="Enter Units (0) 7" xfId="291" xr:uid="{FF37A442-A52D-453A-B7E1-BFB5ED46C0D3}"/>
    <cellStyle name="Enter Units (1)" xfId="292" xr:uid="{50C06CAC-27AA-4E61-B505-C513B73C0BBA}"/>
    <cellStyle name="Enter Units (1) 2" xfId="293" xr:uid="{82E75892-4494-4A93-95A0-EA313C09C7A7}"/>
    <cellStyle name="Enter Units (1) 3" xfId="294" xr:uid="{40D97DFD-1B17-45A2-B00E-15C7351C9BAF}"/>
    <cellStyle name="Enter Units (1) 4" xfId="295" xr:uid="{E953290B-BE54-45A3-9C23-94914B7E84E3}"/>
    <cellStyle name="Enter Units (1) 5" xfId="296" xr:uid="{C9CD8A01-BF15-4EF6-9FCB-8241231232FC}"/>
    <cellStyle name="Enter Units (1) 6" xfId="297" xr:uid="{EE112B0D-E886-460A-8B39-85F0B0E8018A}"/>
    <cellStyle name="Enter Units (1) 7" xfId="298" xr:uid="{37E4CFCD-9AFF-4DFA-9B28-B387257B4C87}"/>
    <cellStyle name="Enter Units (2)" xfId="299" xr:uid="{3F60CE10-2D7B-4991-B1D9-122F7EEE7F8E}"/>
    <cellStyle name="Explanatory Text" xfId="60" xr:uid="{00000000-0005-0000-0000-00003B000000}"/>
    <cellStyle name="Explanatory Text 2" xfId="61" xr:uid="{00000000-0005-0000-0000-00003C000000}"/>
    <cellStyle name="Explanatory Text 3" xfId="300" xr:uid="{EB02BA7E-3719-4352-9021-6AA278EA8EDA}"/>
    <cellStyle name="Good" xfId="62" xr:uid="{00000000-0005-0000-0000-00003D000000}"/>
    <cellStyle name="Good 2" xfId="63" xr:uid="{00000000-0005-0000-0000-00003E000000}"/>
    <cellStyle name="Good 3" xfId="301" xr:uid="{622EE395-0C06-4EEB-BC2C-26D8B5DC39B7}"/>
    <cellStyle name="Grey" xfId="302" xr:uid="{C84EDA06-7C84-4485-A58A-ACB025815773}"/>
    <cellStyle name="Header1" xfId="303" xr:uid="{1A7A450F-0F68-4DA4-B6C6-ABBF5038D2B6}"/>
    <cellStyle name="Header2" xfId="304" xr:uid="{DA73A874-4410-4A42-A71A-55DDF2C3A7C2}"/>
    <cellStyle name="Heading 1" xfId="64" xr:uid="{00000000-0005-0000-0000-00003F000000}"/>
    <cellStyle name="Heading 1 2" xfId="65" xr:uid="{00000000-0005-0000-0000-000040000000}"/>
    <cellStyle name="Heading 1 3" xfId="305" xr:uid="{0C690172-E418-4E55-ACFE-1BE1EF4BD835}"/>
    <cellStyle name="Heading 2" xfId="66" xr:uid="{00000000-0005-0000-0000-000041000000}"/>
    <cellStyle name="Heading 2 2" xfId="67" xr:uid="{00000000-0005-0000-0000-000042000000}"/>
    <cellStyle name="Heading 2 3" xfId="306" xr:uid="{03F53B2C-FAE9-4F41-8EE3-6D3C8C6A4374}"/>
    <cellStyle name="Heading 3" xfId="68" xr:uid="{00000000-0005-0000-0000-000043000000}"/>
    <cellStyle name="Heading 3 2" xfId="69" xr:uid="{00000000-0005-0000-0000-000044000000}"/>
    <cellStyle name="Heading 3 3" xfId="307" xr:uid="{7ECF2CB0-7BEC-4430-80C4-58ADFAD94025}"/>
    <cellStyle name="Heading 4" xfId="70" xr:uid="{00000000-0005-0000-0000-000045000000}"/>
    <cellStyle name="Heading 4 2" xfId="71" xr:uid="{00000000-0005-0000-0000-000046000000}"/>
    <cellStyle name="Heading 4 3" xfId="308" xr:uid="{92006E13-2266-4072-AEE1-D1F71EAE4224}"/>
    <cellStyle name="Hyperlink 2" xfId="72" xr:uid="{00000000-0005-0000-0000-000047000000}"/>
    <cellStyle name="Hyperlink 3" xfId="309" xr:uid="{DABF3161-F43C-4D09-8EEF-735BF100EFED}"/>
    <cellStyle name="Hyperlink 4" xfId="310" xr:uid="{FBABDE22-EC8C-40BB-93A5-B495653E874E}"/>
    <cellStyle name="Input" xfId="73" xr:uid="{00000000-0005-0000-0000-000048000000}"/>
    <cellStyle name="Input [yellow]" xfId="312" xr:uid="{722238E2-9781-4862-B897-6ABEC75CAD9C}"/>
    <cellStyle name="Input 2" xfId="74" xr:uid="{00000000-0005-0000-0000-000049000000}"/>
    <cellStyle name="Input 3" xfId="311" xr:uid="{E510C4A4-487A-46B2-9FB7-D32C39DDBEE8}"/>
    <cellStyle name="Input_52-8813+ข 5 มค 52 รพ ร้อยเอ็ด จ ร้อยเอ็ด" xfId="313" xr:uid="{5C86671C-3CB2-43BA-A8BB-4DD8D8E67944}"/>
    <cellStyle name="Link Currency (0)" xfId="314" xr:uid="{F365E6E7-E444-4472-A315-B42BE231DBD3}"/>
    <cellStyle name="Link Currency (0) 2" xfId="315" xr:uid="{04D2A02E-0379-4CCC-A919-43DA8BB9DCCB}"/>
    <cellStyle name="Link Currency (0) 3" xfId="316" xr:uid="{ED91BBBF-70F0-4E90-8C94-C0D75B156977}"/>
    <cellStyle name="Link Currency (0) 4" xfId="317" xr:uid="{F51E2F99-A896-44FD-AB04-FE7154AD0E2A}"/>
    <cellStyle name="Link Currency (0) 5" xfId="318" xr:uid="{26310342-C29D-4516-9C1D-E72C281A7475}"/>
    <cellStyle name="Link Currency (0) 6" xfId="319" xr:uid="{88C2D759-C759-40FC-A419-435C1EC28011}"/>
    <cellStyle name="Link Currency (0) 7" xfId="320" xr:uid="{59798468-6DF6-41CC-B115-3E5915D6E550}"/>
    <cellStyle name="Link Currency (2)" xfId="321" xr:uid="{9B8074E6-FF89-4E5D-8C8C-25C129E35C94}"/>
    <cellStyle name="Link Units (0)" xfId="322" xr:uid="{D173E121-A4D4-40FB-B417-2BBA3B77EC19}"/>
    <cellStyle name="Link Units (0) 2" xfId="323" xr:uid="{4DE5CE9E-8905-4FE0-8283-E3AEBC25675B}"/>
    <cellStyle name="Link Units (0) 3" xfId="324" xr:uid="{D915F85E-76F3-4A84-9BFB-B5A210F1A080}"/>
    <cellStyle name="Link Units (0) 4" xfId="325" xr:uid="{9B53B679-2F11-4231-8500-765FFFD382D6}"/>
    <cellStyle name="Link Units (0) 5" xfId="326" xr:uid="{7F791378-F651-4880-8CFE-90C1A085BF88}"/>
    <cellStyle name="Link Units (0) 6" xfId="327" xr:uid="{93B4A5F2-2134-45C6-A596-78D5105612C5}"/>
    <cellStyle name="Link Units (0) 7" xfId="328" xr:uid="{7BE81145-C774-42AA-9EEB-1094B2F08B4E}"/>
    <cellStyle name="Link Units (1)" xfId="329" xr:uid="{2A7B45EB-3B63-4E56-AB4C-EDCB36C2F5F2}"/>
    <cellStyle name="Link Units (1) 2" xfId="330" xr:uid="{BF7C1FC1-141D-4EE7-9EDA-77E3DD427994}"/>
    <cellStyle name="Link Units (1) 3" xfId="331" xr:uid="{B134514B-938A-41B7-9B0B-DF3888D82F28}"/>
    <cellStyle name="Link Units (1) 4" xfId="332" xr:uid="{020616A1-CF08-4DE4-84E6-72BD86FA1978}"/>
    <cellStyle name="Link Units (1) 5" xfId="333" xr:uid="{AFCDD4C5-1FBC-42AB-8764-EB33D283EF29}"/>
    <cellStyle name="Link Units (1) 6" xfId="334" xr:uid="{2E889414-2EA3-402E-8C19-F950CC3762C9}"/>
    <cellStyle name="Link Units (1) 7" xfId="335" xr:uid="{BD9F5557-BC65-41D1-BD8C-FCEE16E32966}"/>
    <cellStyle name="Link Units (2)" xfId="336" xr:uid="{383DDAF7-FD59-4067-A73D-3B1FB73B0643}"/>
    <cellStyle name="Linked Cell" xfId="75" xr:uid="{00000000-0005-0000-0000-00004A000000}"/>
    <cellStyle name="Linked Cell 2" xfId="76" xr:uid="{00000000-0005-0000-0000-00004B000000}"/>
    <cellStyle name="Linked Cell 3" xfId="337" xr:uid="{A578C648-CC6E-4D5C-8F8C-736EA40D9E65}"/>
    <cellStyle name="Neutral" xfId="77" xr:uid="{00000000-0005-0000-0000-00004C000000}"/>
    <cellStyle name="Neutral 2" xfId="78" xr:uid="{00000000-0005-0000-0000-00004D000000}"/>
    <cellStyle name="Neutral 3" xfId="338" xr:uid="{FB1197A7-ECF5-44C6-AD3B-51BE2AC09B96}"/>
    <cellStyle name="New Times Roman" xfId="339" xr:uid="{BB09911C-64D3-40B4-996A-AEECC403AAC0}"/>
    <cellStyle name="no dec" xfId="340" xr:uid="{90703DE7-3ADE-431F-8BF8-77E9C2875956}"/>
    <cellStyle name="Normal - Style1" xfId="341" xr:uid="{7AEE008D-F93E-47EB-A7BE-6F9269552CAE}"/>
    <cellStyle name="Normal - Style1 2" xfId="342" xr:uid="{7F8A9BEC-10BF-44A3-9D90-074B08840CF0}"/>
    <cellStyle name="Normal 10" xfId="343" xr:uid="{998FF19F-F14E-451D-935C-D0A850DD2DA6}"/>
    <cellStyle name="Normal 10 2" xfId="344" xr:uid="{455793A0-E93A-4F2C-8219-1046409C381F}"/>
    <cellStyle name="Normal 11" xfId="345" xr:uid="{7EB6B396-57C6-45CE-BFC4-5F8B65E93A7A}"/>
    <cellStyle name="Normal 12" xfId="346" xr:uid="{A0B1A984-D899-41A3-8AA2-FEA28A2A65A1}"/>
    <cellStyle name="Normal 12 4" xfId="347" xr:uid="{FDC56B49-4879-4B93-9D7D-42D19BFE641C}"/>
    <cellStyle name="Normal 13" xfId="348" xr:uid="{16EF117C-5354-4AF2-85EC-C38BEF89E74F}"/>
    <cellStyle name="Normal 14" xfId="95" xr:uid="{D0DD930B-4AE5-4D59-A269-F7A4E08FAF84}"/>
    <cellStyle name="Normal 2" xfId="79" xr:uid="{00000000-0005-0000-0000-00004F000000}"/>
    <cellStyle name="Normal 2 19" xfId="350" xr:uid="{996C2627-6D0C-4DDE-AAFC-07E8C57DE924}"/>
    <cellStyle name="Normal 2 2" xfId="80" xr:uid="{00000000-0005-0000-0000-000050000000}"/>
    <cellStyle name="Normal 2 2 2" xfId="352" xr:uid="{5502D6E5-4F2B-4851-8E8F-D35455756176}"/>
    <cellStyle name="Normal 2 2 3" xfId="353" xr:uid="{4B907EBE-50D4-4EC2-AD5F-E05E118EBA1A}"/>
    <cellStyle name="Normal 2 2 4" xfId="351" xr:uid="{6A9CFDD8-1558-433B-8197-B68F0B705D06}"/>
    <cellStyle name="Normal 2 2_ปร.5 (จัดซื้อ)" xfId="354" xr:uid="{741A385D-4395-4EBC-A559-214275161E3A}"/>
    <cellStyle name="Normal 2 3" xfId="355" xr:uid="{234A2F74-D14E-45B5-B50A-9B5EEEB59399}"/>
    <cellStyle name="Normal 2 3 2" xfId="356" xr:uid="{F9D84FFB-73EB-4445-AE1B-79A3518407F2}"/>
    <cellStyle name="Normal 2 4" xfId="349" xr:uid="{5BAB7B62-5500-4CF7-B215-DC6B19D33653}"/>
    <cellStyle name="Normal 2 5" xfId="357" xr:uid="{884615A4-15A8-459A-BC02-B386C24B240E}"/>
    <cellStyle name="Normal 2_ปร.4 3. ผังบริเวณ" xfId="358" xr:uid="{AAE5F9E6-69CF-43B2-9A40-ECA93403BF53}"/>
    <cellStyle name="Normal 3" xfId="81" xr:uid="{00000000-0005-0000-0000-000051000000}"/>
    <cellStyle name="Normal 3 2" xfId="360" xr:uid="{940F4AEA-B850-41A7-A3C9-D4E9C51B2CE3}"/>
    <cellStyle name="Normal 3 2 2" xfId="361" xr:uid="{FE56ED54-A9EE-4948-88A4-0641FA9A40FE}"/>
    <cellStyle name="Normal 3 2 2 2" xfId="362" xr:uid="{09013F80-3F6C-41E9-B6A9-86F82DAFB989}"/>
    <cellStyle name="Normal 3 2 3" xfId="363" xr:uid="{25D57C74-8C1F-45A6-B35E-1BFFB6BC2707}"/>
    <cellStyle name="Normal 3 2 4" xfId="364" xr:uid="{A943A076-07D7-48B3-9F36-B1C6BA857F9E}"/>
    <cellStyle name="Normal 3 3" xfId="365" xr:uid="{30C8529B-099A-442F-81D9-545A438C757C}"/>
    <cellStyle name="Normal 3 4" xfId="366" xr:uid="{D5CCD2FE-6D7A-4D75-BA0A-B3FC2D587966}"/>
    <cellStyle name="Normal 3 5" xfId="359" xr:uid="{B22CD951-7E4D-45A8-BE5C-B4DD94ED35F6}"/>
    <cellStyle name="Normal 3_โครงการปรับปรุงสำนักงานอัยการพิเศษฝ่ายคดีแพ่ง 8" xfId="367" xr:uid="{23F248D4-E6A3-49CC-A06C-D68ED45D0A47}"/>
    <cellStyle name="Normal 4" xfId="368" xr:uid="{B64F1841-1790-42D2-B548-260634D27283}"/>
    <cellStyle name="Normal 4 2" xfId="369" xr:uid="{79076B6D-7054-4FC2-A321-F02B633E44B9}"/>
    <cellStyle name="Normal 4 2 2" xfId="370" xr:uid="{A5BFB2B1-CF2D-4258-ADED-C97242F56B3D}"/>
    <cellStyle name="Normal 4 3" xfId="371" xr:uid="{C65CC7B1-EB26-4DF6-8913-FA08EB7F7A56}"/>
    <cellStyle name="Normal 4 4" xfId="372" xr:uid="{4DCC07F1-5C7D-4F38-84AF-B8D1CFEC2642}"/>
    <cellStyle name="Normal 4 4 2" xfId="373" xr:uid="{63E2D347-BE04-421D-A772-99EF31E562E6}"/>
    <cellStyle name="Normal 4_โครงการปรับปรุงสำนักงานอัยการพิเศษฝ่ายคดีแพ่ง 8" xfId="374" xr:uid="{68F528B9-B066-4B40-AEF2-D861C5D5F6CE}"/>
    <cellStyle name="Normal 5" xfId="375" xr:uid="{F3C48104-0AA1-4E33-8B78-C19B9E4ABDAD}"/>
    <cellStyle name="Normal 5 2" xfId="376" xr:uid="{EC70EC13-113D-439C-B85F-850969EBF8A1}"/>
    <cellStyle name="Normal 5 2 2" xfId="377" xr:uid="{FE834B21-1B6D-4508-8C5C-225D9FA59EEA}"/>
    <cellStyle name="Normal 5 3" xfId="378" xr:uid="{BF7E7080-9E1D-4A73-B89C-57859F0E34B3}"/>
    <cellStyle name="Normal 5 4" xfId="511" xr:uid="{8A2638F6-4294-4DCF-94C2-87C377C65F40}"/>
    <cellStyle name="Normal 5_ปร.5 (จัดซื้อ)" xfId="379" xr:uid="{0ED1B84C-7620-4201-9591-064F171C964B}"/>
    <cellStyle name="Normal 6" xfId="380" xr:uid="{ABA7BB56-D752-48AF-8883-7B82DF56D315}"/>
    <cellStyle name="Normal 6 2" xfId="381" xr:uid="{20FFA953-619A-4C65-9FA3-92AB4B7B844D}"/>
    <cellStyle name="Normal 6 2 2" xfId="382" xr:uid="{D4F9095D-C3D4-45D6-B562-3EB37B4932E1}"/>
    <cellStyle name="Normal 6 3" xfId="383" xr:uid="{94C5FF0B-3ED8-49E7-ADA5-80B1EEB2EA23}"/>
    <cellStyle name="Normal 6_ปร.5 (จัดซื้อ)" xfId="384" xr:uid="{F2F9A28F-C77A-41E8-B894-CDA84F5ACD3F}"/>
    <cellStyle name="Normal 7" xfId="385" xr:uid="{3006ED80-8827-4011-A598-8DF01BA0D30F}"/>
    <cellStyle name="Normal 7 2" xfId="386" xr:uid="{BE056B75-B3B0-4E4F-9A83-DFB1F0C835C4}"/>
    <cellStyle name="Normal 7 2 2" xfId="387" xr:uid="{DCECEE29-80B4-4373-A793-CDDDEB83F42F}"/>
    <cellStyle name="Normal 7 3" xfId="388" xr:uid="{BA9E6034-8B3D-4E77-BFF1-323315A26D7E}"/>
    <cellStyle name="Normal 8" xfId="389" xr:uid="{3362B5C2-56A8-4564-85C9-546DD0EFF52B}"/>
    <cellStyle name="Normal 8 2" xfId="390" xr:uid="{9F5B38D1-D762-410D-86E1-D62D7A0BEF0A}"/>
    <cellStyle name="Normal 9" xfId="391" xr:uid="{EEA7A659-5549-422D-8EF3-80519125D7AA}"/>
    <cellStyle name="Normal_Copy of NEW คำนวณ Factor- F" xfId="512" xr:uid="{C630C053-5208-4930-ADD2-E13C9924E49B}"/>
    <cellStyle name="Note" xfId="82" xr:uid="{00000000-0005-0000-0000-000052000000}"/>
    <cellStyle name="Note 2" xfId="83" xr:uid="{00000000-0005-0000-0000-000053000000}"/>
    <cellStyle name="Note 3" xfId="392" xr:uid="{4A06BFBF-DB27-42EA-ABF0-686E84600FE2}"/>
    <cellStyle name="Output" xfId="84" xr:uid="{00000000-0005-0000-0000-000054000000}"/>
    <cellStyle name="Output 2" xfId="85" xr:uid="{00000000-0005-0000-0000-000055000000}"/>
    <cellStyle name="Output 3" xfId="393" xr:uid="{385A8617-F86F-4D15-900E-35FDBA9442BB}"/>
    <cellStyle name="ParaBirimi [0]_RESULTS" xfId="394" xr:uid="{530281C4-2A93-4A5A-83C9-D34E56307976}"/>
    <cellStyle name="ParaBirimi_RESULTS" xfId="395" xr:uid="{E4903EC7-8BD2-47D7-8B30-3BB37B27BA5F}"/>
    <cellStyle name="Percent [0]" xfId="396" xr:uid="{C41415FD-C07F-497D-B249-FE027EFB7EE3}"/>
    <cellStyle name="Percent [00]" xfId="397" xr:uid="{98AC4962-5F97-4428-A61A-31C69BA16197}"/>
    <cellStyle name="Percent [2]" xfId="398" xr:uid="{09D64704-0FB4-45A2-BB3E-FFAAFA948553}"/>
    <cellStyle name="Percent [2] 2" xfId="399" xr:uid="{B86C7989-583C-4981-A304-B77F81165DBC}"/>
    <cellStyle name="Percent 2" xfId="86" xr:uid="{00000000-0005-0000-0000-000056000000}"/>
    <cellStyle name="Percent 2 2" xfId="401" xr:uid="{C575B086-E7F0-416B-80F7-8C5B23CFCF34}"/>
    <cellStyle name="Percent 2 3" xfId="400" xr:uid="{0019EF06-EF8E-4765-AEB0-E4A38A361080}"/>
    <cellStyle name="Percent 3" xfId="402" xr:uid="{9E74BA68-226E-4928-B43F-334A43879D5F}"/>
    <cellStyle name="Percent 4" xfId="403" xr:uid="{F054BB32-4DE0-43B4-BCEA-A7F1DBE2EFBC}"/>
    <cellStyle name="PrePop Currency (0)" xfId="404" xr:uid="{62C2B242-5136-420B-BAFF-90A3AE53AC6D}"/>
    <cellStyle name="PrePop Currency (0) 2" xfId="405" xr:uid="{3069A030-6537-45F9-AF93-3DDADC7F3F5B}"/>
    <cellStyle name="PrePop Currency (0) 3" xfId="406" xr:uid="{F1022324-8EC4-470C-81C2-2D6D6DE0A202}"/>
    <cellStyle name="PrePop Currency (0) 4" xfId="407" xr:uid="{C909F351-BA2F-4015-83BE-10C88E351053}"/>
    <cellStyle name="PrePop Currency (0) 5" xfId="408" xr:uid="{FDBB3E44-028A-4E7D-A2EC-3D74398B87D6}"/>
    <cellStyle name="PrePop Currency (0) 6" xfId="409" xr:uid="{72F0C821-7882-4961-A94F-F006632D65C8}"/>
    <cellStyle name="PrePop Currency (0) 7" xfId="410" xr:uid="{AAF490D0-5CD6-408D-A466-0EC33AEF091E}"/>
    <cellStyle name="PrePop Currency (2)" xfId="411" xr:uid="{CB18324E-7E7E-415F-8F05-6CACF630C2D5}"/>
    <cellStyle name="PrePop Units (0)" xfId="412" xr:uid="{2A1B362F-A236-455F-B648-C243713F97D2}"/>
    <cellStyle name="PrePop Units (0) 2" xfId="413" xr:uid="{7FE7BE79-EC17-4A0D-BF88-6C5D77C3082C}"/>
    <cellStyle name="PrePop Units (0) 3" xfId="414" xr:uid="{93714E65-FA68-4F3A-AC39-3E52ABD656FC}"/>
    <cellStyle name="PrePop Units (0) 4" xfId="415" xr:uid="{D9096D97-9900-42D6-936A-037BD6179254}"/>
    <cellStyle name="PrePop Units (0) 5" xfId="416" xr:uid="{5424B7C5-22BA-4CFC-8C22-962E47F2E02A}"/>
    <cellStyle name="PrePop Units (0) 6" xfId="417" xr:uid="{9AD1CE8F-22D9-478E-B0A9-C03C51F01AA7}"/>
    <cellStyle name="PrePop Units (0) 7" xfId="418" xr:uid="{CF1BA956-42F5-4B56-B8E4-24DDF0939953}"/>
    <cellStyle name="PrePop Units (1)" xfId="419" xr:uid="{B02E1C9F-5B6F-40FF-A038-7E0AE59B27EF}"/>
    <cellStyle name="PrePop Units (1) 2" xfId="420" xr:uid="{DEED880C-2082-4DF3-B7D2-4B291E4AABDE}"/>
    <cellStyle name="PrePop Units (1) 3" xfId="421" xr:uid="{8F8C545D-5705-4D6D-BD75-F2ED17AD51C0}"/>
    <cellStyle name="PrePop Units (1) 4" xfId="422" xr:uid="{64C861C5-FE49-4264-9803-70E64A8244CF}"/>
    <cellStyle name="PrePop Units (1) 5" xfId="423" xr:uid="{BBBB5F8C-9C8C-4B21-80BD-A2DCEEE247CF}"/>
    <cellStyle name="PrePop Units (1) 6" xfId="424" xr:uid="{076CAFC4-E6D1-4459-97A3-71D62961B765}"/>
    <cellStyle name="PrePop Units (1) 7" xfId="425" xr:uid="{19E09BA5-1714-43D1-A2D9-1A7E3FE37BB6}"/>
    <cellStyle name="PrePop Units (2)" xfId="426" xr:uid="{8C712182-90C9-455C-BC3E-D1EF0269CA0C}"/>
    <cellStyle name="report_title" xfId="427" xr:uid="{5AD09708-452F-48F4-950D-DF505EE6220A}"/>
    <cellStyle name="Style 1" xfId="428" xr:uid="{A9DA8985-6A5D-4A46-B828-9E8E2770A3E1}"/>
    <cellStyle name="Text Indent A" xfId="429" xr:uid="{26FF8BEB-BAEC-4BB1-841F-E1D3A57A99AB}"/>
    <cellStyle name="Text Indent B" xfId="430" xr:uid="{CB8A51C8-FFA7-4819-BA25-EED75D6E9985}"/>
    <cellStyle name="Text Indent C" xfId="431" xr:uid="{2547D527-9ED3-42C3-BA81-245501C71260}"/>
    <cellStyle name="Title" xfId="87" xr:uid="{00000000-0005-0000-0000-000057000000}"/>
    <cellStyle name="Title 2" xfId="88" xr:uid="{00000000-0005-0000-0000-000058000000}"/>
    <cellStyle name="Title 3" xfId="432" xr:uid="{024AD3DD-0BF4-43B2-823B-09C2A9EAA32C}"/>
    <cellStyle name="Total" xfId="89" xr:uid="{00000000-0005-0000-0000-000059000000}"/>
    <cellStyle name="Total 2" xfId="90" xr:uid="{00000000-0005-0000-0000-00005A000000}"/>
    <cellStyle name="Total 3" xfId="433" xr:uid="{40A8A0D5-B4AD-4DC5-8747-074A0F9D5D47}"/>
    <cellStyle name="Virg? [0]_RESULTS" xfId="434" xr:uid="{D4D9C3D4-87BC-422D-BA60-EBB8CCEAF1DD}"/>
    <cellStyle name="Virg?_RESULTS" xfId="435" xr:uid="{E1F94802-2EF6-4936-9452-1A26B58285ED}"/>
    <cellStyle name="Warning Text" xfId="91" xr:uid="{00000000-0005-0000-0000-00005B000000}"/>
    <cellStyle name="Warning Text 2" xfId="92" xr:uid="{00000000-0005-0000-0000-00005C000000}"/>
    <cellStyle name="Warning Text 3" xfId="436" xr:uid="{0F327ADC-AC36-47EE-A445-F0673737BD05}"/>
    <cellStyle name="เครื่องหมายจุลภาค 10" xfId="437" xr:uid="{F42EC257-3B74-42EB-A3AD-64D44D523889}"/>
    <cellStyle name="เครื่องหมายจุลภาค 10 2" xfId="438" xr:uid="{16293E45-EC0E-402D-9CE1-537DBD74E2DA}"/>
    <cellStyle name="เครื่องหมายจุลภาค 11" xfId="439" xr:uid="{C943BF3A-8090-4AEE-86F3-331E67ACFF84}"/>
    <cellStyle name="เครื่องหมายจุลภาค 12" xfId="440" xr:uid="{2B02C315-D00B-4083-88AE-96C3775F2A6C}"/>
    <cellStyle name="เครื่องหมายจุลภาค 13" xfId="441" xr:uid="{CDFD1C1E-5D6E-4AA0-88DF-DB96B3B781A8}"/>
    <cellStyle name="เครื่องหมายจุลภาค 2" xfId="442" xr:uid="{0A25E64B-D469-4635-B101-57F619353A97}"/>
    <cellStyle name="เครื่องหมายจุลภาค 2 2" xfId="443" xr:uid="{EBA0A938-0230-4429-B1A3-BE11326C526D}"/>
    <cellStyle name="เครื่องหมายจุลภาค 2 2 2" xfId="444" xr:uid="{EF07D80B-E22F-4860-B5FF-5276C4D043AE}"/>
    <cellStyle name="เครื่องหมายจุลภาค 2 2 3" xfId="445" xr:uid="{73F1723E-346A-4D9C-8973-739B41CEF6D3}"/>
    <cellStyle name="เครื่องหมายจุลภาค 2 2 4" xfId="446" xr:uid="{B4742C0D-7F01-4BE2-9762-2D9320FFDF3E}"/>
    <cellStyle name="เครื่องหมายจุลภาค 2 3" xfId="447" xr:uid="{73256668-55E0-4A4B-9F5D-9150B8D693CB}"/>
    <cellStyle name="เครื่องหมายจุลภาค 2 3 2" xfId="448" xr:uid="{0C2E4535-DD5D-4B10-8F1A-F8465761D399}"/>
    <cellStyle name="เครื่องหมายจุลภาค 2 4" xfId="449" xr:uid="{E9EB5E54-8371-4E39-BAE3-D09DEBC29165}"/>
    <cellStyle name="เครื่องหมายจุลภาค 3" xfId="450" xr:uid="{33444D4B-AC2A-44FB-8127-745DBC8D1E80}"/>
    <cellStyle name="เครื่องหมายจุลภาค 3 2" xfId="451" xr:uid="{D6FD7464-4691-4FF0-8A62-EA2467E08D2B}"/>
    <cellStyle name="เครื่องหมายจุลภาค 4" xfId="452" xr:uid="{F24F58C0-0F87-402F-A72D-8ED72E3EB54A}"/>
    <cellStyle name="เครื่องหมายจุลภาค 4 2" xfId="453" xr:uid="{3D72E6E9-DFD0-4D96-BDA2-778D8DFEFC93}"/>
    <cellStyle name="เครื่องหมายจุลภาค 4 2 2" xfId="454" xr:uid="{5F169ECF-595A-403F-B502-D7BF9815A41E}"/>
    <cellStyle name="เครื่องหมายจุลภาค 4 2 2 2" xfId="455" xr:uid="{140A466A-4999-4727-96D3-6E3A33877ED0}"/>
    <cellStyle name="เครื่องหมายจุลภาค 4 2 2 3" xfId="456" xr:uid="{43118E55-2D46-41FD-879E-E029FA5CF50E}"/>
    <cellStyle name="เครื่องหมายจุลภาค 4 3" xfId="457" xr:uid="{024E1041-F6F4-45B6-8615-EFA8063DC190}"/>
    <cellStyle name="เครื่องหมายจุลภาค 4 3 2" xfId="458" xr:uid="{DAC29F32-CE12-493A-B3A1-0AFEBE5A5537}"/>
    <cellStyle name="เครื่องหมายจุลภาค 4 3 3" xfId="459" xr:uid="{83196708-7084-4F48-B4F6-319FD577467D}"/>
    <cellStyle name="เครื่องหมายจุลภาค 4 4" xfId="460" xr:uid="{20822DE4-C586-4EA6-8856-B5AF08D064B2}"/>
    <cellStyle name="เครื่องหมายจุลภาค 4_ปร.5 (จัดซื้อ)" xfId="461" xr:uid="{1F612508-C957-4315-982A-048C09386AD5}"/>
    <cellStyle name="เครื่องหมายจุลภาค 5" xfId="462" xr:uid="{85BEC639-7FAC-4F87-93A6-6ADC97CBEAB6}"/>
    <cellStyle name="เครื่องหมายจุลภาค 6" xfId="463" xr:uid="{8C25F4CF-FF0E-4674-A427-1A98B229D2D4}"/>
    <cellStyle name="เครื่องหมายจุลภาค 6 2" xfId="464" xr:uid="{4D979329-4305-4921-815E-B9707DDAB93E}"/>
    <cellStyle name="เครื่องหมายจุลภาค 7" xfId="465" xr:uid="{598336D3-FC53-4060-868A-70A471B21B3C}"/>
    <cellStyle name="เครื่องหมายจุลภาค 7 2" xfId="466" xr:uid="{7A42D588-9DD3-4CF6-848B-3B9C0D661A74}"/>
    <cellStyle name="เครื่องหมายจุลภาค 8" xfId="467" xr:uid="{BA9BAB75-46DC-4335-B7F4-3F07BF87A204}"/>
    <cellStyle name="เครื่องหมายจุลภาค 9" xfId="468" xr:uid="{9E5A90AB-FE1C-4BA8-B4D3-80FA8BD0C3E7}"/>
    <cellStyle name="เครื่องหมายจุลภาค_4144" xfId="469" xr:uid="{41BA6296-C7DC-4B8C-872E-5F7F28EE1299}"/>
    <cellStyle name="จุลภาค" xfId="55" builtinId="3"/>
    <cellStyle name="จุลภาค 2" xfId="506" xr:uid="{C22F1868-7028-4B38-932C-D286B441B396}"/>
    <cellStyle name="จุลภาค 3" xfId="507" xr:uid="{41CCE9BA-28D7-4DC3-AB07-F62651363C4F}"/>
    <cellStyle name="จุลภาค 4" xfId="508" xr:uid="{8764EC41-5AA4-4FAA-95C9-212114304E0E}"/>
    <cellStyle name="เชื่อมโยงหลายมิติ" xfId="470" xr:uid="{816DE905-2066-46F9-813A-CACE2D53582E}"/>
    <cellStyle name="ตามการเชื่อมโยงหลายมิติ" xfId="471" xr:uid="{0753FAD9-4697-4647-B3D1-C0ACF58C510C}"/>
    <cellStyle name="ปกติ" xfId="0" builtinId="0"/>
    <cellStyle name="ปกติ 10" xfId="472" xr:uid="{451780AB-248B-43CC-A1B9-DDE3CF039B23}"/>
    <cellStyle name="ปกติ 11" xfId="473" xr:uid="{FFB8B17C-009C-4B65-96E9-81C0AC2F29C5}"/>
    <cellStyle name="ปกติ 12" xfId="474" xr:uid="{39A94680-AC6B-42E0-A18F-4E239C7F14AD}"/>
    <cellStyle name="ปกติ 13" xfId="475" xr:uid="{CF541C48-7E67-4D07-A1F9-EA2609A24532}"/>
    <cellStyle name="ปกติ 13 10" xfId="476" xr:uid="{6E14B6E1-3B5D-4BD1-B6ED-D8C13E342488}"/>
    <cellStyle name="ปกติ 13 2" xfId="477" xr:uid="{A0C73C1C-C04D-4830-A089-E75BF8502948}"/>
    <cellStyle name="ปกติ 13 3" xfId="478" xr:uid="{E739AE20-E9EE-4F7D-A54D-A834852CDF9B}"/>
    <cellStyle name="ปกติ 14" xfId="505" xr:uid="{D1DBB708-1E23-4980-BF8B-EB585ADB72D3}"/>
    <cellStyle name="ปกติ 2" xfId="94" xr:uid="{C75B7557-1409-4216-92D5-52C08F80BCF5}"/>
    <cellStyle name="ปกติ 2 2" xfId="480" xr:uid="{8D049896-9899-48E7-83DC-FF2C4D318558}"/>
    <cellStyle name="ปกติ 2 2 2" xfId="481" xr:uid="{8591E242-C62F-4290-8A53-9E4624A727AF}"/>
    <cellStyle name="ปกติ 2 2 2 2" xfId="482" xr:uid="{0715BF02-784D-43ED-93C4-A2C1810C2723}"/>
    <cellStyle name="ปกติ 2 2 3" xfId="483" xr:uid="{286A2FE9-BE54-41A4-A185-79F00C05E8F9}"/>
    <cellStyle name="ปกติ 2 2 4" xfId="484" xr:uid="{5B31C277-9F51-466E-A1E8-2FD98862EC69}"/>
    <cellStyle name="ปกติ 2 3" xfId="485" xr:uid="{09ABC353-415F-4B6C-B1F2-27B87F143B14}"/>
    <cellStyle name="ปกติ 2 3 2" xfId="486" xr:uid="{91236CAC-80CD-42EB-953E-B7D72FD2B0DA}"/>
    <cellStyle name="ปกติ 2 4" xfId="487" xr:uid="{F7AC3DE9-C3C3-4F03-9E37-F214861BA7D1}"/>
    <cellStyle name="ปกติ 2 5" xfId="488" xr:uid="{0936FC4F-93A7-4BDE-AAA3-E7A62DFC91BD}"/>
    <cellStyle name="ปกติ 2 6" xfId="479" xr:uid="{33508445-DAA8-4612-94AB-6D87C157DC0F}"/>
    <cellStyle name="ปกติ 2_ปร.4 3. ผังบริเวณ" xfId="489" xr:uid="{86C01B93-BA9F-4D97-B0F1-49B4BA18E822}"/>
    <cellStyle name="ปกติ 3" xfId="490" xr:uid="{A37993C2-061A-4C4D-AA49-66CEF08DBCB9}"/>
    <cellStyle name="ปกติ 3 2" xfId="491" xr:uid="{5B79C33B-4186-4EF8-A8B4-2430B6627B17}"/>
    <cellStyle name="ปกติ 3 2 2" xfId="492" xr:uid="{AE4259A8-D8FF-4B2F-A536-4EEB69633EAF}"/>
    <cellStyle name="ปกติ 4" xfId="493" xr:uid="{0672047A-77FB-426B-8B00-9E1574C89B4D}"/>
    <cellStyle name="ปกติ 5" xfId="494" xr:uid="{9EED8FF2-B42E-471D-9258-65609B988D05}"/>
    <cellStyle name="ปกติ 5 2" xfId="495" xr:uid="{38C0F42E-3351-4FF9-A201-088A7D7DDDEF}"/>
    <cellStyle name="ปกติ 6" xfId="496" xr:uid="{4FB29D6C-EE71-40DE-93D8-ECC63C569780}"/>
    <cellStyle name="ปกติ 7" xfId="497" xr:uid="{87BF13FB-7F67-4C10-B3FB-B0FD525E27DC}"/>
    <cellStyle name="ปกติ 8" xfId="498" xr:uid="{D55B80CF-1611-466E-A67B-B4FA5CA85C8C}"/>
    <cellStyle name="ปกติ 9" xfId="499" xr:uid="{DCA4C4BF-2849-474C-8689-013864F1C2A1}"/>
    <cellStyle name="ปกติ_คำนวณค่าเฉลี่ย Factor-F_6%" xfId="510" xr:uid="{33A9D622-EC53-4EB5-885B-E2ED5A049A4F}"/>
    <cellStyle name="ปกติ_ปร.4" xfId="93" xr:uid="{00000000-0005-0000-0000-00005E000000}"/>
    <cellStyle name="เปอร์เซ็นต์ 2" xfId="500" xr:uid="{A27038C0-98FC-491B-BBBD-0A5DDA40E789}"/>
    <cellStyle name="เปอร์เซ็นต์ 4" xfId="501" xr:uid="{8556AD5E-7946-4B3B-91E2-E1981DB0F44C}"/>
    <cellStyle name="ลักษณะ 1" xfId="502" xr:uid="{77BF3523-CF3D-4210-B2D9-DDD75A964B59}"/>
    <cellStyle name="หมายเหตุ 2" xfId="503" xr:uid="{F3CA0236-31D5-4669-A4DB-3CAEA2A8E05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externalLink" Target="externalLinks/externalLink7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externalLink" Target="externalLinks/externalLink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1143000</xdr:colOff>
      <xdr:row>2</xdr:row>
      <xdr:rowOff>314325</xdr:rowOff>
    </xdr:from>
    <xdr:to>
      <xdr:col>3</xdr:col>
      <xdr:colOff>1272551</xdr:colOff>
      <xdr:row>3</xdr:row>
      <xdr:rowOff>228600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BD2C83B5-B965-42CE-B4A9-C532BE2E871E}"/>
            </a:ext>
          </a:extLst>
        </xdr:cNvPr>
        <xdr:cNvSpPr txBox="1">
          <a:spLocks noChangeArrowheads="1"/>
        </xdr:cNvSpPr>
      </xdr:nvSpPr>
      <xdr:spPr bwMode="auto">
        <a:xfrm>
          <a:off x="3200400" y="1030605"/>
          <a:ext cx="1280171" cy="24193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1">
            <a:defRPr sz="1000"/>
          </a:pPr>
          <a:r>
            <a:rPr lang="th-TH" sz="1200" b="1" i="0" strike="noStrike">
              <a:solidFill>
                <a:srgbClr val="000000"/>
              </a:solidFill>
              <a:latin typeface="Cordia New"/>
              <a:cs typeface="Cordia New"/>
            </a:rPr>
            <a:t>กรอกราคา ลงในช่องนี้</a:t>
          </a:r>
        </a:p>
      </xdr:txBody>
    </xdr:sp>
    <xdr:clientData/>
  </xdr:twoCellAnchor>
  <xdr:twoCellAnchor>
    <xdr:from>
      <xdr:col>3</xdr:col>
      <xdr:colOff>525780</xdr:colOff>
      <xdr:row>3</xdr:row>
      <xdr:rowOff>228600</xdr:rowOff>
    </xdr:from>
    <xdr:to>
      <xdr:col>3</xdr:col>
      <xdr:colOff>815340</xdr:colOff>
      <xdr:row>4</xdr:row>
      <xdr:rowOff>0</xdr:rowOff>
    </xdr:to>
    <xdr:sp macro="" textlink="">
      <xdr:nvSpPr>
        <xdr:cNvPr id="3" name="AutoShape 3">
          <a:extLst>
            <a:ext uri="{FF2B5EF4-FFF2-40B4-BE49-F238E27FC236}">
              <a16:creationId xmlns:a16="http://schemas.microsoft.com/office/drawing/2014/main" id="{ABBD7AF3-0915-4CC5-9D3D-5743A0F94DCF}"/>
            </a:ext>
          </a:extLst>
        </xdr:cNvPr>
        <xdr:cNvSpPr>
          <a:spLocks noChangeArrowheads="1"/>
        </xdr:cNvSpPr>
      </xdr:nvSpPr>
      <xdr:spPr bwMode="auto">
        <a:xfrm>
          <a:off x="3733800" y="1272540"/>
          <a:ext cx="289560" cy="114300"/>
        </a:xfrm>
        <a:prstGeom prst="downArrow">
          <a:avLst>
            <a:gd name="adj1" fmla="val 50000"/>
            <a:gd name="adj2" fmla="val 25000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1143000</xdr:colOff>
      <xdr:row>2</xdr:row>
      <xdr:rowOff>314325</xdr:rowOff>
    </xdr:from>
    <xdr:to>
      <xdr:col>3</xdr:col>
      <xdr:colOff>1272551</xdr:colOff>
      <xdr:row>3</xdr:row>
      <xdr:rowOff>228600</xdr:rowOff>
    </xdr:to>
    <xdr:sp macro="" textlink="">
      <xdr:nvSpPr>
        <xdr:cNvPr id="4" name="Text Box 4">
          <a:extLst>
            <a:ext uri="{FF2B5EF4-FFF2-40B4-BE49-F238E27FC236}">
              <a16:creationId xmlns:a16="http://schemas.microsoft.com/office/drawing/2014/main" id="{0ADA5AAB-5E0F-4FD9-A8D1-7B84BF98F1D7}"/>
            </a:ext>
          </a:extLst>
        </xdr:cNvPr>
        <xdr:cNvSpPr txBox="1">
          <a:spLocks noChangeArrowheads="1"/>
        </xdr:cNvSpPr>
      </xdr:nvSpPr>
      <xdr:spPr bwMode="auto">
        <a:xfrm>
          <a:off x="3200400" y="1030605"/>
          <a:ext cx="1280171" cy="24193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1">
            <a:defRPr sz="1000"/>
          </a:pPr>
          <a:r>
            <a:rPr lang="th-TH" sz="1200" b="1" i="0" strike="noStrike">
              <a:solidFill>
                <a:srgbClr val="000000"/>
              </a:solidFill>
              <a:latin typeface="Cordia New"/>
              <a:cs typeface="Cordia New"/>
            </a:rPr>
            <a:t>กรอกราคา ลงในช่องนี้</a:t>
          </a:r>
        </a:p>
      </xdr:txBody>
    </xdr:sp>
    <xdr:clientData/>
  </xdr:twoCellAnchor>
  <xdr:twoCellAnchor>
    <xdr:from>
      <xdr:col>3</xdr:col>
      <xdr:colOff>525780</xdr:colOff>
      <xdr:row>3</xdr:row>
      <xdr:rowOff>228600</xdr:rowOff>
    </xdr:from>
    <xdr:to>
      <xdr:col>3</xdr:col>
      <xdr:colOff>815340</xdr:colOff>
      <xdr:row>4</xdr:row>
      <xdr:rowOff>0</xdr:rowOff>
    </xdr:to>
    <xdr:sp macro="" textlink="">
      <xdr:nvSpPr>
        <xdr:cNvPr id="5" name="AutoShape 5">
          <a:extLst>
            <a:ext uri="{FF2B5EF4-FFF2-40B4-BE49-F238E27FC236}">
              <a16:creationId xmlns:a16="http://schemas.microsoft.com/office/drawing/2014/main" id="{89A88224-52C4-400E-929F-AB81824908B4}"/>
            </a:ext>
          </a:extLst>
        </xdr:cNvPr>
        <xdr:cNvSpPr>
          <a:spLocks noChangeArrowheads="1"/>
        </xdr:cNvSpPr>
      </xdr:nvSpPr>
      <xdr:spPr bwMode="auto">
        <a:xfrm>
          <a:off x="3733800" y="1272540"/>
          <a:ext cx="289560" cy="114300"/>
        </a:xfrm>
        <a:prstGeom prst="downArrow">
          <a:avLst>
            <a:gd name="adj1" fmla="val 50000"/>
            <a:gd name="adj2" fmla="val 25000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laya2\d_salaya2\WINDOWS\TEMP\Cost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WINDOWS\TEMP\&#3648;&#3626;&#3609;&#3629;&#3619;&#3634;&#3588;&#3634;-%20(&#3626;&#3641;&#3605;&#3619;)-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Administrator\My%20Documents\Downloads\WINDOWS\TEMP\&#3648;&#3626;&#3609;&#3629;&#3619;&#3634;&#3588;&#3634;-%20(&#3626;&#3641;&#3605;&#3619;)-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3591;&#3634;&#3609;&#3619;&#3634;&#3594;&#3585;&#3634;&#3619;\&#3619;&#3634;&#3594;&#3585;&#3634;&#3619;\&#3585;&#3619;&#3617;&#3605;&#3656;&#3634;&#3591;&#3654;\&#3626;&#3635;&#3609;&#3633;&#3585;&#3591;&#3634;&#3609;&#3611;&#3621;&#3633;&#3604;&#3631;\&#3627;&#3657;&#3629;&#3591;&#3611;&#3619;&#3632;&#3594;&#3640;&#3617;%20&#3626;&#3606;&#3634;&#3610;&#3633;&#3609;&#3614;&#3619;&#3632;&#3610;&#3619;&#3617;&#3619;&#3634;&#3594;&#3609;&#3585;%201035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652;&#3585;&#3619;&#3626;&#3641;&#3619;&#3618;&#3660;\&#3585;&#3621;&#3640;&#3656;&#3617;&#3585;&#3635;&#3585;&#3633;&#3610;&#3631;%204\&#3591;&#3634;&#3609;&#3591;&#3610;&#3611;&#3637;%2055\&#3619;&#3634;&#3588;&#3634;&#3585;&#3621;&#3634;&#3591;&#3617;&#3634;&#3605;&#3619;&#3600;&#3634;&#3609;\&#3619;&#3634;&#3588;&#3634;&#3648;&#3627;&#3621;&#3655;&#3585;%20&#3611;&#3619;&#3632;&#3592;&#3635;&#3648;&#3604;&#3639;&#3629;&#3609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urangrut\d\New%20%20Folder(2)\&#3591;&#3634;&#3609;&#3586;&#3629;&#3591;&#3626;&#3640;&#3619;&#3634;&#3591;&#3588;&#3660;&#3619;&#3633;&#3605;&#3609;&#3660;\&#3649;&#3610;&#3610;&#3615;&#3619;&#3629;&#3617;&#3660;%20BOQ\backup\lrm\load%20%20schedul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dministrator\Local%20Settings\Temporary%20Internet%20Files\Content.IE5\V283UDW7\45-8708(2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Administrator\Local%20Settings\Temporary%20Internet%20Files\Content.IE5\V283UDW7\45-8708(2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"/>
      <sheetName val="ศูนย์การแพทย์"/>
      <sheetName val="หอพักผู้ป่วย"/>
      <sheetName val="อาคารบริการ"/>
      <sheetName val="สรศป"/>
      <sheetName val="Cost2"/>
      <sheetName val="FR"/>
      <sheetName val="Sheet1"/>
      <sheetName val="산근"/>
      <sheetName val="#REF"/>
      <sheetName val="封面 "/>
      <sheetName val="粉刷"/>
      <sheetName val="裝修"/>
      <sheetName val="風管工程"/>
      <sheetName val="合約價"/>
      <sheetName val="วัดใต้"/>
      <sheetName val="ราคาต่อหน่วย2-9"/>
      <sheetName val="รวมราคาทั้งสิ้น"/>
      <sheetName val="????"/>
      <sheetName val="_x0000__x0000__x0000__x0000__x0000_@_x001c__x0014__x0000__x0000__x0000__x0000__x0000__x0002__x0011__x0014__x0000__x0000__x0000__x0000__x0000_ñCe?_x0001__x0000__x0000__x0000_0_x0000_"/>
      <sheetName val=""/>
      <sheetName val="JUNE"/>
      <sheetName val="ADM_A"/>
      <sheetName val="JUNE1"/>
      <sheetName val="Admin"/>
      <sheetName val="CDC"/>
      <sheetName val="Estate"/>
      <sheetName val="Fire"/>
      <sheetName val="Guest"/>
      <sheetName val="Medical"/>
      <sheetName val="PR"/>
      <sheetName val="PRE"/>
      <sheetName val="Secutiry"/>
      <sheetName val="Waste"/>
      <sheetName val="SUMMERY (BOQ)"/>
      <sheetName val="FIRST FLOOR"/>
      <sheetName val="SECOND FLOOR"/>
      <sheetName val="3RD FLOOR"/>
      <sheetName val="4 TH FLOOR"/>
      <sheetName val="1ST-4TH DOOR WORK"/>
      <sheetName val="1ST-4TH MAIL&amp;FEMALE TOILET"/>
      <sheetName val="5THFLOOR LIFT LOBBY&amp;CORRIDOR"/>
      <sheetName val="Back Up"/>
      <sheetName val="Matt_Guest"/>
      <sheetName val="SUM-AIR-Submit"/>
      <sheetName val="FAB별"/>
      <sheetName val="?????@_x001c__x0014_?????_x0002__x0011__x0014_?????ñCe?_x0001_???0?"/>
      <sheetName val="Concrete Beam"/>
      <sheetName val="AR(AUF)"/>
      <sheetName val="D&amp;W(AUF)"/>
      <sheetName val="EE"/>
      <sheetName val="RO(AUF)"/>
      <sheetName val="SAN(AUF)"/>
      <sheetName val="SUM_ALL"/>
      <sheetName val="Road&amp;Fence(AUF)"/>
      <sheetName val="ถนน+รั้ว"/>
      <sheetName val="boq"/>
      <sheetName val="PL"/>
      <sheetName val="Boq(1)"/>
      <sheetName val="封面_"/>
      <sheetName val="@ñCe?0"/>
      <sheetName val="____"/>
      <sheetName val="_____@_x001c__x0014_______x0002__x0011__x0014______ñCe__x0001____0_"/>
      <sheetName val="封面_1"/>
      <sheetName val="封面_2"/>
      <sheetName val="封面_3"/>
      <sheetName val="SCIB_Proforma"/>
      <sheetName val="SCIB_Data"/>
      <sheetName val="ส่งมอบงาน "/>
      <sheetName val="ปก"/>
      <sheetName val="ใบแจ้งหนี้"/>
      <sheetName val="Grand Summary (2)"/>
      <sheetName val="Grand Summary "/>
      <sheetName val=" BOQ WELCOME "/>
      <sheetName val="Grand_Sum"/>
      <sheetName val="Sum_TC"/>
      <sheetName val="002"/>
      <sheetName val="003"/>
      <sheetName val="004"/>
      <sheetName val="Grand_Sum VO"/>
      <sheetName val="Sum_VIP VO"/>
      <sheetName val="SUMMERY_(BOQ)"/>
      <sheetName val="FIRST_FLOOR"/>
      <sheetName val="SECOND_FLOOR"/>
      <sheetName val="3RD_FLOOR"/>
      <sheetName val="4_TH_FLOOR"/>
      <sheetName val="1ST-4TH_DOOR_WORK"/>
      <sheetName val="1ST-4TH_MAIL&amp;FEMALE_TOILET"/>
      <sheetName val="5THFLOOR_LIFT_LOBBY&amp;CORRIDOR"/>
      <sheetName val="Back_Up"/>
      <sheetName val="_x005f_x0000__x005f_x0000__x005f_x0000__x005f_x0000__x0"/>
      <sheetName val="_____@_x005f_x001c__x005f_x0014_______x0002"/>
      <sheetName val="@ñCe_0"/>
      <sheetName val="Concrete_Beam"/>
      <sheetName val="?????@??????????ñCe????0?"/>
      <sheetName val="SUMMERY_(BOQ)1"/>
      <sheetName val="FIRST_FLOOR1"/>
      <sheetName val="SECOND_FLOOR1"/>
      <sheetName val="3RD_FLOOR1"/>
      <sheetName val="4_TH_FLOOR1"/>
      <sheetName val="1ST-4TH_DOOR_WORK1"/>
      <sheetName val="1ST-4TH_MAIL&amp;FEMALE_TOILET1"/>
      <sheetName val="5THFLOOR_LIFT_LOBBY&amp;CORRIDOR1"/>
      <sheetName val="Back_Up1"/>
      <sheetName val="Concrete_Beam1"/>
      <sheetName val="封面_4"/>
      <sheetName val="SUMMERY_(BOQ)3"/>
      <sheetName val="FIRST_FLOOR3"/>
      <sheetName val="SECOND_FLOOR3"/>
      <sheetName val="3RD_FLOOR3"/>
      <sheetName val="4_TH_FLOOR3"/>
      <sheetName val="1ST-4TH_DOOR_WORK3"/>
      <sheetName val="1ST-4TH_MAIL&amp;FEMALE_TOILET3"/>
      <sheetName val="5THFLOOR_LIFT_LOBBY&amp;CORRIDOR3"/>
      <sheetName val="Back_Up3"/>
      <sheetName val="Concrete_Beam3"/>
      <sheetName val="SUMMERY_(BOQ)2"/>
      <sheetName val="FIRST_FLOOR2"/>
      <sheetName val="SECOND_FLOOR2"/>
      <sheetName val="3RD_FLOOR2"/>
      <sheetName val="4_TH_FLOOR2"/>
      <sheetName val="1ST-4TH_DOOR_WORK2"/>
      <sheetName val="1ST-4TH_MAIL&amp;FEMALE_TOILET2"/>
      <sheetName val="5THFLOOR_LIFT_LOBBY&amp;CORRIDOR2"/>
      <sheetName val="Back_Up2"/>
      <sheetName val="Concrete_Beam2"/>
      <sheetName val="S3 Architectural"/>
      <sheetName val="Struc"/>
      <sheetName val="Ratio"/>
      <sheetName val="Ratio Quantities"/>
      <sheetName val="Foundation_VE"/>
      <sheetName val="Column_VE (Coppper)"/>
      <sheetName val="CORE WALL (GL 38-39 I-R)VE"/>
      <sheetName val="CORE WALL (GL 14-19 I-R)VE"/>
      <sheetName val="CORE WALL (GL 27-28 C-F)VE"/>
      <sheetName val="CORE WALL (GL 53-54 J)VE"/>
      <sheetName val="CORE WALL (GL 56-57 J-P)VE"/>
      <sheetName val="CORE WALL (GL 33 C-L)VE"/>
      <sheetName val="Staircase"/>
      <sheetName val="RC Wall"/>
      <sheetName val="Struc. Steel"/>
      <sheetName val="Std.RC Wall"/>
      <sheetName val="Std. Column "/>
      <sheetName val="Foundation"/>
      <sheetName val="Column_VE"/>
      <sheetName val="GFAไม้แบบท้องพื้น"/>
      <sheetName val="Struc Check Table อาคาร 1"/>
      <sheetName val="STR"/>
      <sheetName val="Sheet2"/>
      <sheetName val="SAN REDUCED 1"/>
      <sheetName val="Invoice"/>
      <sheetName val="7IFS-5A"/>
      <sheetName val="Data Sheet"/>
      <sheetName val="Interial"/>
      <sheetName val="EST-FOOTING (G)"/>
      <sheetName val="ข้อมูลประตู T1"/>
      <sheetName val="ข้อมูลหน้าต่าง T1"/>
      <sheetName val="ข้อมูลหน้าต่าง T3"/>
      <sheetName val="ข้อมูลประตู T2"/>
      <sheetName val="stair"/>
      <sheetName val="Recovered_Sheet1"/>
      <sheetName val="TOTAL -BUILDING E1"/>
      <sheetName val="SUM - MEP(E1) "/>
      <sheetName val="EE(E1)"/>
      <sheetName val="Com(E1)"/>
      <sheetName val="Air(E1 )"/>
      <sheetName val="San(E1)"/>
      <sheetName val="Fp(E1)   "/>
      <sheetName val="SUMMARY MEP"/>
      <sheetName val="Prelim"/>
      <sheetName val="พื้นที่อาคาร"/>
      <sheetName val="SUM - MEP BUILDING"/>
      <sheetName val="Electrical System "/>
      <sheetName val="Commuication System"/>
      <sheetName val="Air Conditioning  System  "/>
      <sheetName val="Sanitary System "/>
      <sheetName val="Fire Protection System "/>
      <sheetName val="Check"/>
      <sheetName val=" FS"/>
      <sheetName val="Sch_1_EE"/>
      <sheetName val="Sch.2 SN"/>
      <sheetName val="Sch.3 FP"/>
      <sheetName val="Sch.4 AC"/>
      <sheetName val="Sch.6 Prelim"/>
      <sheetName val="Cost per SQM_M&amp;E"/>
      <sheetName val="ปี 2562"/>
      <sheetName val="จ่ายเงิน"/>
      <sheetName val="ปร5"/>
      <sheetName val="ราคาวัสดุ"/>
      <sheetName val="10 ข้อมูลวัสดุ-ค่าดำเนิน"/>
      <sheetName val="REF ONLY2"/>
      <sheetName val="Q190802"/>
      <sheetName val="Total"/>
      <sheetName val="back up FL.4"/>
      <sheetName val="Sum.ALL"/>
      <sheetName val="รายการ VE"/>
      <sheetName val="PILE"/>
      <sheetName val="sum_ARC"/>
      <sheetName val="Public"/>
      <sheetName val="รวมห้องพัก"/>
      <sheetName val="HS"/>
      <sheetName val="Type A-1"/>
      <sheetName val="Type A-1M"/>
      <sheetName val="Type B-1"/>
      <sheetName val="Type C1"/>
      <sheetName val="Type C-2"/>
      <sheetName val="Type C-3"/>
      <sheetName val="Type C-5"/>
      <sheetName val="Type DP-5"/>
      <sheetName val="Type LOFT-1"/>
      <sheetName val="Type LOFT-2 "/>
      <sheetName val="Type LOFT-2M"/>
      <sheetName val="Type LOFT 3"/>
      <sheetName val="Type LOFT-4"/>
      <sheetName val="Type LOFT-5"/>
      <sheetName val="Type LOFT-6"/>
      <sheetName val="Type LOFT-7"/>
      <sheetName val="Type PH-A"/>
      <sheetName val="Type PH-B"/>
      <sheetName val="Type PH-C"/>
      <sheetName val="Type PH-D"/>
      <sheetName val="Type PH-E"/>
      <sheetName val="Hard"/>
      <sheetName val="Sum LAND"/>
      <sheetName val="Landscape"/>
      <sheetName val="SUM M&amp;E"/>
      <sheetName val="SN"/>
      <sheetName val="AC"/>
      <sheetName val="EX-WORK"/>
      <sheetName val="?????@_x005f_x001c__x005f_x0014_?????_x0002"/>
      <sheetName val="_x005f_x005f_x005f_x0000__x005f_x005f_x005f_x0000__x005"/>
      <sheetName val="_____@_x005f_x005f_x005f_x001c__x0014"/>
      <sheetName val="_____@_x005f_x005f_x005f_x001c__x005f_x005f_x0014"/>
      <sheetName val="_x005f_x005f_x005f_x005f_x005f_x005f_x005f_x0000__x005f"/>
      <sheetName val="_____@_x005f_x005f_x005f_x005f_x005f_x005f_x005f_x001c_"/>
      <sheetName val="_x0000__x0000__x0000__x0000__x0"/>
      <sheetName val="_____@_x001c__x0014_______x0002"/>
      <sheetName val="_x005f_x0000__x005f_x0000__x005"/>
      <sheetName val="_____@_x005f_x001c__x0014"/>
      <sheetName val="Construction"/>
      <sheetName val="schedule_1"/>
      <sheetName val="KKC Brkdwn"/>
      <sheetName val="Factor F Data"/>
      <sheetName val="index"/>
      <sheetName val="合成単価作成・-BLDG"/>
      <sheetName val="A"/>
      <sheetName val="ค่าใช้จ่ายและแผนการเบิก"/>
      <sheetName val="Grand Summary ( Variation)"/>
      <sheetName val="ค่าใช้จ่ายและแผนการเบิกolan"/>
      <sheetName val="ST work con.M"/>
      <sheetName val="ST work con.carpark"/>
      <sheetName val="ST work M"/>
      <sheetName val="ST work Facad(M) "/>
      <sheetName val="ST work carpark"/>
      <sheetName val="back up arc.Car Park"/>
      <sheetName val="backup str.carpark"/>
      <sheetName val="back up arc. M"/>
      <sheetName val="แยกงาน ผนัง พื้น ฝ้า สี"/>
      <sheetName val="Grand SUMMARY MEP "/>
      <sheetName val="แยกงาน"/>
      <sheetName val="แยกงาน (2)"/>
      <sheetName val="Fee Rate Summary"/>
      <sheetName val="mat"/>
      <sheetName val="QuantitySegment"/>
      <sheetName val="Discounted Cash Flow"/>
      <sheetName val="Garph Work-Cost"/>
      <sheetName val="King 1"/>
      <sheetName val="แผนงาน อบต ท่าลาน(ส่งเทศบาล)"/>
      <sheetName val="Sheet5"/>
      <sheetName val="_____@__________ñCe____0_"/>
      <sheetName val="A1.2"/>
      <sheetName val="Cctmst"/>
      <sheetName val="l-fixer"/>
      <sheetName val="Bill No. 2 - Carpark"/>
      <sheetName val="Quotation-B1"/>
      <sheetName val="Summary"/>
      <sheetName val="Site OH-Main Construction"/>
      <sheetName val="Site OH-HMA"/>
      <sheetName val="DB-Material"/>
      <sheetName val="DB-Equipment_Man"/>
      <sheetName val="DB-Manpower"/>
      <sheetName val="Para Slurry Seal"/>
      <sheetName val="Agg. for Para Type III"/>
      <sheetName val="Agg. for Para TypeIII Haulage"/>
      <sheetName val="Mobilization-Equip"/>
      <sheetName val="Tack Coat-16+400A,B"/>
      <sheetName val="Earth Excavation"/>
      <sheetName val="B1_Embankment"/>
      <sheetName val="B1_Selected Mat"/>
      <sheetName val="B1_Subbase"/>
      <sheetName val="B1_CTB_In-Place"/>
      <sheetName val="B1_CTB In-Plant"/>
      <sheetName val="B1_CTB-Haulage"/>
      <sheetName val="HMA-Production-16+400A,B"/>
      <sheetName val="HMA-Paving-16+400A,B"/>
      <sheetName val="HMA-Haulage-16+400AB"/>
      <sheetName val="Tack Coat-17+100B"/>
      <sheetName val="HMA-Production-17+100B"/>
      <sheetName val="HMA-Paving-17+100B"/>
      <sheetName val="HMA-Haulage-17+100B"/>
      <sheetName val="Milling 5cm-ทางลงเชียงราก"/>
      <sheetName val="Tack Coat-ทางลงเชียงราก"/>
      <sheetName val="HMA-Production-ทางลงเชียงราก"/>
      <sheetName val="HMA-Paving-ทางลงเชียงราก"/>
      <sheetName val="HMA-Haulage-ทางลงเชียงราก"/>
      <sheetName val="Toll Fee"/>
      <sheetName val="Traffic Management"/>
      <sheetName val="กำพงกันตก"/>
      <sheetName val="รางระบายน้ำ"/>
      <sheetName val="Factor F งาน DB."/>
      <sheetName val="@_x001c__x0014__x0002__x0011__x0014_ñCe?_x0001_0"/>
      <sheetName val="36.rc. pipe(2หน้า)"/>
      <sheetName val="12 ข้อมูลงานไม้แบบ"/>
      <sheetName val="11 ข้อมูลงานCon"/>
      <sheetName val="Mat_Source"/>
      <sheetName val="detail "/>
      <sheetName val="封面_5"/>
      <sheetName val="SUMMERY_(BOQ)4"/>
      <sheetName val="FIRST_FLOOR4"/>
      <sheetName val="SECOND_FLOOR4"/>
      <sheetName val="3RD_FLOOR4"/>
      <sheetName val="4_TH_FLOOR4"/>
      <sheetName val="1ST-4TH_DOOR_WORK4"/>
      <sheetName val="1ST-4TH_MAIL&amp;FEMALE_TOILET4"/>
      <sheetName val="5THFLOOR_LIFT_LOBBY&amp;CORRIDOR4"/>
      <sheetName val="Back_Up4"/>
      <sheetName val="Concrete_Beam4"/>
      <sheetName val="ส่งมอบงาน_"/>
      <sheetName val="Grand_Summary_(2)"/>
      <sheetName val="Grand_Summary_"/>
      <sheetName val="_BOQ_WELCOME_"/>
      <sheetName val="Grand_Sum_VO"/>
      <sheetName val="Sum_VIP_VO"/>
      <sheetName val="SAN_REDUCED_1"/>
      <sheetName val="S3_Architectural"/>
      <sheetName val="Ratio_Quantities"/>
      <sheetName val="Column_VE_(Coppper)"/>
      <sheetName val="CORE_WALL_(GL_38-39_I-R)VE"/>
      <sheetName val="CORE_WALL_(GL_14-19_I-R)VE"/>
      <sheetName val="CORE_WALL_(GL_27-28_C-F)VE"/>
      <sheetName val="CORE_WALL_(GL_53-54_J)VE"/>
      <sheetName val="CORE_WALL_(GL_56-57_J-P)VE"/>
      <sheetName val="CORE_WALL_(GL_33_C-L)VE"/>
      <sheetName val="RC_Wall"/>
      <sheetName val="Struc__Steel"/>
      <sheetName val="Std_RC_Wall"/>
      <sheetName val="Std__Column_"/>
      <sheetName val="Struc_Check_Table_อาคาร_1"/>
      <sheetName val="ข้อมูลประตู_T1"/>
      <sheetName val="ข้อมูลหน้าต่าง_T1"/>
      <sheetName val="ข้อมูลหน้าต่าง_T3"/>
      <sheetName val="ข้อมูลประตู_T2"/>
      <sheetName val="_FS"/>
      <sheetName val="Sch_2_SN"/>
      <sheetName val="Sch_3_FP"/>
      <sheetName val="Sch_4_AC"/>
      <sheetName val="Sch_6_Prelim"/>
      <sheetName val="ปี_2562"/>
      <sheetName val="TOTAL_-BUILDING_E1"/>
      <sheetName val="SUM_-_MEP(E1)_"/>
      <sheetName val="Air(E1_)"/>
      <sheetName val="Fp(E1)___"/>
      <sheetName val="Data_Sheet"/>
      <sheetName val="SUMMARY_MEP"/>
      <sheetName val="SUM_-_MEP_BUILDING"/>
      <sheetName val="Electrical_System_"/>
      <sheetName val="Commuication_System"/>
      <sheetName val="Air_Conditioning__System__"/>
      <sheetName val="Sanitary_System_"/>
      <sheetName val="Fire_Protection_System_"/>
      <sheetName val="EST-FOOTING_(G)"/>
      <sheetName val="Cost_per_SQM_M&amp;E"/>
      <sheetName val="_x0"/>
      <sheetName val="_____@______x0002"/>
      <sheetName val="Garph_Work-Cost"/>
      <sheetName val="封面_6"/>
      <sheetName val="SUMMERY_(BOQ)5"/>
      <sheetName val="FIRST_FLOOR5"/>
      <sheetName val="SECOND_FLOOR5"/>
      <sheetName val="3RD_FLOOR5"/>
      <sheetName val="4_TH_FLOOR5"/>
      <sheetName val="1ST-4TH_DOOR_WORK5"/>
      <sheetName val="1ST-4TH_MAIL&amp;FEMALE_TOILET5"/>
      <sheetName val="5THFLOOR_LIFT_LOBBY&amp;CORRIDOR5"/>
      <sheetName val="Back_Up5"/>
      <sheetName val="Concrete_Beam5"/>
      <sheetName val="ส่งมอบงาน_1"/>
      <sheetName val="Grand_Summary_(2)1"/>
      <sheetName val="Grand_Summary_1"/>
      <sheetName val="_BOQ_WELCOME_1"/>
      <sheetName val="Grand_Sum_VO1"/>
      <sheetName val="Sum_VIP_VO1"/>
      <sheetName val="SAN_REDUCED_11"/>
      <sheetName val="S3_Architectural1"/>
      <sheetName val="Ratio_Quantities1"/>
      <sheetName val="Column_VE_(Coppper)1"/>
      <sheetName val="CORE_WALL_(GL_38-39_I-R)VE1"/>
      <sheetName val="CORE_WALL_(GL_14-19_I-R)VE1"/>
      <sheetName val="CORE_WALL_(GL_27-28_C-F)VE1"/>
      <sheetName val="CORE_WALL_(GL_53-54_J)VE1"/>
      <sheetName val="CORE_WALL_(GL_56-57_J-P)VE1"/>
      <sheetName val="CORE_WALL_(GL_33_C-L)VE1"/>
      <sheetName val="RC_Wall1"/>
      <sheetName val="Struc__Steel1"/>
      <sheetName val="Std_RC_Wall1"/>
      <sheetName val="Std__Column_1"/>
      <sheetName val="Struc_Check_Table_อาคาร_11"/>
      <sheetName val="ข้อมูลประตู_T11"/>
      <sheetName val="ข้อมูลหน้าต่าง_T11"/>
      <sheetName val="ข้อมูลหน้าต่าง_T31"/>
      <sheetName val="ข้อมูลประตู_T21"/>
      <sheetName val="_FS1"/>
      <sheetName val="Sch_2_SN1"/>
      <sheetName val="Sch_3_FP1"/>
      <sheetName val="Sch_4_AC1"/>
      <sheetName val="Sch_6_Prelim1"/>
      <sheetName val="ปี_25621"/>
      <sheetName val="TOTAL_-BUILDING_E11"/>
      <sheetName val="SUM_-_MEP(E1)_1"/>
      <sheetName val="Air(E1_)1"/>
      <sheetName val="Fp(E1)___1"/>
      <sheetName val="Data_Sheet1"/>
      <sheetName val="SUMMARY_MEP1"/>
      <sheetName val="SUM_-_MEP_BUILDING1"/>
      <sheetName val="Electrical_System_1"/>
      <sheetName val="Commuication_System1"/>
      <sheetName val="Air_Conditioning__System__1"/>
      <sheetName val="Sanitary_System_1"/>
      <sheetName val="Fire_Protection_System_1"/>
      <sheetName val="EST-FOOTING_(G)1"/>
      <sheetName val="Cost_per_SQM_M&amp;E1"/>
      <sheetName val="Garph_Work-Cost1"/>
      <sheetName val="Fee_Rate_Summary"/>
      <sheetName val="_____@_x005f_x001c__x005f_x005f_x0014"/>
      <sheetName val="_x005f_x005f_x005f_x0000__x005f"/>
      <sheetName val="_____@_x005f_x005f_x005f_x001c_"/>
      <sheetName val="cov-estimate"/>
      <sheetName val="封面_7"/>
      <sheetName val="SUMMERY_(BOQ)6"/>
      <sheetName val="FIRST_FLOOR6"/>
      <sheetName val="SECOND_FLOOR6"/>
      <sheetName val="3RD_FLOOR6"/>
      <sheetName val="4_TH_FLOOR6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/>
      <sheetData sheetId="161"/>
      <sheetData sheetId="162"/>
      <sheetData sheetId="163" refreshError="1"/>
      <sheetData sheetId="164" refreshError="1"/>
      <sheetData sheetId="165" refreshError="1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 refreshError="1"/>
      <sheetData sheetId="179"/>
      <sheetData sheetId="180"/>
      <sheetData sheetId="181"/>
      <sheetData sheetId="182"/>
      <sheetData sheetId="183"/>
      <sheetData sheetId="184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/>
      <sheetData sheetId="267"/>
      <sheetData sheetId="268" refreshError="1"/>
      <sheetData sheetId="269" refreshError="1"/>
      <sheetData sheetId="270" refreshError="1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/>
      <sheetData sheetId="421"/>
      <sheetData sheetId="422"/>
      <sheetData sheetId="423"/>
      <sheetData sheetId="424" refreshError="1"/>
      <sheetData sheetId="425" refreshError="1"/>
      <sheetData sheetId="426" refreshError="1"/>
      <sheetData sheetId="427"/>
      <sheetData sheetId="428"/>
      <sheetData sheetId="429"/>
      <sheetData sheetId="430" refreshError="1"/>
      <sheetData sheetId="431" refreshError="1"/>
      <sheetData sheetId="432"/>
      <sheetData sheetId="433" refreshError="1"/>
      <sheetData sheetId="434" refreshError="1"/>
      <sheetData sheetId="435" refreshError="1"/>
      <sheetData sheetId="436"/>
      <sheetData sheetId="437"/>
      <sheetData sheetId="438"/>
      <sheetData sheetId="439"/>
      <sheetData sheetId="440"/>
      <sheetData sheetId="441"/>
      <sheetData sheetId="44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"/>
      <sheetName val="BankofThailand"/>
      <sheetName val="TAC"/>
      <sheetName val="รามไทย"/>
      <sheetName val="FORM"/>
      <sheetName val="Quote"/>
      <sheetName val="ตามลูกค้าต้องการ"/>
      <sheetName val="ราคาหนังแท้-เทียม"/>
      <sheetName val="สรุป"/>
      <sheetName val="sales3level"/>
      <sheetName val="รวมราคาทั้งสิ้น"/>
      <sheetName val="boq"/>
      <sheetName val="SAN REDUCED 1"/>
      <sheetName val="LITF"/>
      <sheetName val="FR"/>
      <sheetName val="SH-F"/>
      <sheetName val="CashFlow"/>
      <sheetName val="ราคาต่ำสุด-72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"/>
      <sheetName val="BankofThailand"/>
      <sheetName val="TAC"/>
      <sheetName val="รามไทย"/>
      <sheetName val="FORM"/>
      <sheetName val="Quote"/>
      <sheetName val="ตามลูกค้าต้องการ"/>
      <sheetName val="ราคาหนังแท้-เทียม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XXXXX"/>
      <sheetName val="ใบสรุปราคา"/>
      <sheetName val="สรุปหมวดงาน"/>
      <sheetName val="boq"/>
    </sheetNames>
    <sheetDataSet>
      <sheetData sheetId="0"/>
      <sheetData sheetId="1"/>
      <sheetData sheetId="2"/>
      <sheetData sheetId="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ODY FASHION ครั้งที่ 1"/>
      <sheetName val="ขอครุภัณฑ์"/>
      <sheetName val="การตั้งงบ-ราคากลาง"/>
      <sheetName val="ใบกำกับงาน"/>
      <sheetName val="การปัดเศษ"/>
      <sheetName val="ฟอร์ม"/>
      <sheetName val="Factor  F_6%"/>
      <sheetName val="Factor F_7%"/>
      <sheetName val="ค่าเหล็ก"/>
      <sheetName val="Factor  F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10">
          <cell r="F10">
            <v>500000</v>
          </cell>
        </row>
        <row r="11">
          <cell r="F11">
            <v>1000000</v>
          </cell>
        </row>
        <row r="12">
          <cell r="F12">
            <v>2000000</v>
          </cell>
        </row>
        <row r="13">
          <cell r="F13">
            <v>5000000</v>
          </cell>
        </row>
        <row r="14">
          <cell r="F14">
            <v>10000000</v>
          </cell>
        </row>
        <row r="15">
          <cell r="F15">
            <v>15000000</v>
          </cell>
        </row>
        <row r="16">
          <cell r="F16">
            <v>20000000</v>
          </cell>
        </row>
        <row r="17">
          <cell r="F17">
            <v>25000000</v>
          </cell>
        </row>
        <row r="18">
          <cell r="F18">
            <v>30000000</v>
          </cell>
        </row>
        <row r="19">
          <cell r="F19">
            <v>40000000</v>
          </cell>
        </row>
        <row r="20">
          <cell r="F20">
            <v>50000000</v>
          </cell>
        </row>
        <row r="21">
          <cell r="F21">
            <v>60000000</v>
          </cell>
        </row>
        <row r="22">
          <cell r="F22">
            <v>70000000</v>
          </cell>
        </row>
        <row r="23">
          <cell r="F23">
            <v>80000000</v>
          </cell>
        </row>
        <row r="24">
          <cell r="F24">
            <v>90000000</v>
          </cell>
        </row>
        <row r="25">
          <cell r="F25">
            <v>100000000</v>
          </cell>
        </row>
        <row r="26">
          <cell r="F26">
            <v>150000000</v>
          </cell>
        </row>
        <row r="27">
          <cell r="F27">
            <v>200000000</v>
          </cell>
        </row>
        <row r="28">
          <cell r="F28">
            <v>250000000</v>
          </cell>
        </row>
        <row r="29">
          <cell r="F29">
            <v>300000000</v>
          </cell>
        </row>
        <row r="30">
          <cell r="F30">
            <v>350000000</v>
          </cell>
        </row>
        <row r="31">
          <cell r="F31">
            <v>400000000</v>
          </cell>
        </row>
        <row r="32">
          <cell r="F32">
            <v>500000000</v>
          </cell>
        </row>
        <row r="33">
          <cell r="F33">
            <v>500000001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LA"/>
      <sheetName val="LOAD-GEPA"/>
      <sheetName val="LOAD-GLA (2)"/>
      <sheetName val="FORM"/>
      <sheetName val="LOAD"/>
      <sheetName val="LOTUS-EE2"/>
      <sheetName val="LOTUS-EE1"/>
      <sheetName val="LOAD-GELA"/>
      <sheetName val="GLA"/>
      <sheetName val="LOAD-GLA"/>
      <sheetName val="GLD"/>
      <sheetName val="GELD"/>
      <sheetName val="LOAD-GELD"/>
      <sheetName val="2LA"/>
      <sheetName val="2LB"/>
      <sheetName val="LOAD-2LB"/>
      <sheetName val="2LC"/>
      <sheetName val="2PA"/>
      <sheetName val="LOAD-2PA"/>
      <sheetName val="2PB"/>
      <sheetName val="2PC"/>
      <sheetName val="LOAD-2PC"/>
      <sheetName val="PPB"/>
      <sheetName val="PPM"/>
      <sheetName val="LOAD-PPM"/>
      <sheetName val="PPS"/>
      <sheetName val="PPT"/>
      <sheetName val="LOAD-PPT"/>
      <sheetName val="2ELA"/>
      <sheetName val="2ELB"/>
      <sheetName val="LOAD-2ELB"/>
      <sheetName val="2ELC"/>
      <sheetName val="2EPP"/>
      <sheetName val="LOAD-2EPP"/>
      <sheetName val="2EPB"/>
      <sheetName val="2EPC1"/>
      <sheetName val="LOAD-2EPC1"/>
      <sheetName val="2EPA"/>
      <sheetName val="2EPC"/>
      <sheetName val="LOAD-2EPC2"/>
      <sheetName val="2UB"/>
      <sheetName val="2UC"/>
      <sheetName val="LOAD-2UC"/>
      <sheetName val="3LA"/>
      <sheetName val="3LC"/>
      <sheetName val="LOAD-3LC"/>
      <sheetName val="3PA"/>
      <sheetName val="3PB"/>
      <sheetName val="LOAD-3PB"/>
      <sheetName val="3PC"/>
      <sheetName val="PFC"/>
      <sheetName val="LOAD-PFC"/>
      <sheetName val="PHD"/>
      <sheetName val="PDW"/>
      <sheetName val="LOAD-PDW"/>
      <sheetName val="3EPA"/>
      <sheetName val="3EPC"/>
      <sheetName val="LOAD-3EPC"/>
      <sheetName val="3UA"/>
      <sheetName val="3UC"/>
      <sheetName val="LOAD-3UC)"/>
      <sheetName val="3ELA"/>
      <sheetName val="3ELB"/>
      <sheetName val="LOAD-3ELB"/>
      <sheetName val="3ELC"/>
      <sheetName val="HARDWARE"/>
      <sheetName val="LOAD-HARDWARE"/>
      <sheetName val="GS (4)"/>
      <sheetName val="VDO"/>
      <sheetName val="LOAD-VDO"/>
      <sheetName val="FC"/>
      <sheetName val="GS (1)"/>
      <sheetName val="LOAD-GS(1)"/>
      <sheetName val="GS 13"/>
      <sheetName val="2S1"/>
      <sheetName val="LOAD-GS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บัญชีวัสดุ-ราคา"/>
      <sheetName val="ใบสรุปราคา"/>
      <sheetName val="งวด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บัญชีวัสดุ-ราคา"/>
      <sheetName val="ใบสรุปราคา"/>
      <sheetName val="งวด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9900"/>
  </sheetPr>
  <dimension ref="A1:J35"/>
  <sheetViews>
    <sheetView view="pageBreakPreview" topLeftCell="A21" zoomScaleNormal="100" zoomScaleSheetLayoutView="100" workbookViewId="0">
      <selection activeCell="F27" sqref="F27"/>
    </sheetView>
  </sheetViews>
  <sheetFormatPr defaultColWidth="9.140625" defaultRowHeight="21"/>
  <cols>
    <col min="1" max="1" width="7.85546875" style="1" customWidth="1"/>
    <col min="2" max="2" width="1.28515625" style="1" customWidth="1"/>
    <col min="3" max="3" width="4.140625" style="1" customWidth="1"/>
    <col min="4" max="4" width="9.85546875" style="1" customWidth="1"/>
    <col min="5" max="5" width="23" style="1" customWidth="1"/>
    <col min="6" max="6" width="15.5703125" style="1" customWidth="1"/>
    <col min="7" max="7" width="3.85546875" style="2" customWidth="1"/>
    <col min="8" max="8" width="8.42578125" style="2" customWidth="1"/>
    <col min="9" max="9" width="4.85546875" style="2" customWidth="1"/>
    <col min="10" max="10" width="15.7109375" style="1" customWidth="1"/>
    <col min="11" max="11" width="3.28515625" style="1" customWidth="1"/>
    <col min="12" max="16384" width="9.140625" style="1"/>
  </cols>
  <sheetData>
    <row r="1" spans="1:10" ht="30" customHeight="1">
      <c r="A1" s="297" t="s">
        <v>160</v>
      </c>
      <c r="B1" s="297"/>
      <c r="C1" s="297"/>
      <c r="D1" s="297"/>
      <c r="E1" s="297"/>
      <c r="F1" s="297"/>
      <c r="G1" s="297"/>
      <c r="H1" s="297"/>
      <c r="I1" s="297"/>
      <c r="J1" s="297"/>
    </row>
    <row r="2" spans="1:10">
      <c r="A2" s="129" t="s">
        <v>153</v>
      </c>
      <c r="B2" s="129"/>
      <c r="C2" s="129"/>
      <c r="D2" s="129"/>
      <c r="E2" s="281" t="s">
        <v>259</v>
      </c>
      <c r="F2" s="130"/>
      <c r="G2" s="130"/>
      <c r="H2" s="130"/>
      <c r="I2" s="130"/>
      <c r="J2" s="130"/>
    </row>
    <row r="3" spans="1:10">
      <c r="A3" s="129" t="s">
        <v>29</v>
      </c>
      <c r="B3" s="129"/>
      <c r="C3" s="129"/>
      <c r="D3" s="129"/>
      <c r="E3" s="130" t="s">
        <v>154</v>
      </c>
      <c r="F3" s="130"/>
      <c r="G3" s="130"/>
      <c r="H3" s="130"/>
      <c r="I3" s="130"/>
      <c r="J3" s="130"/>
    </row>
    <row r="4" spans="1:10">
      <c r="A4" s="129" t="s">
        <v>156</v>
      </c>
      <c r="B4" s="129"/>
      <c r="C4" s="129"/>
      <c r="D4" s="129"/>
      <c r="E4" s="130"/>
      <c r="F4" s="130"/>
      <c r="G4" s="130"/>
      <c r="H4" s="130"/>
      <c r="I4" s="130"/>
      <c r="J4" s="130"/>
    </row>
    <row r="5" spans="1:10">
      <c r="A5" s="129" t="s">
        <v>155</v>
      </c>
      <c r="B5" s="129"/>
      <c r="C5" s="129"/>
      <c r="D5" s="129"/>
      <c r="E5" s="130"/>
      <c r="F5" s="131" t="s">
        <v>7</v>
      </c>
      <c r="G5" s="210"/>
      <c r="H5" s="131" t="s">
        <v>8</v>
      </c>
      <c r="I5" s="130"/>
      <c r="J5" s="130"/>
    </row>
    <row r="6" spans="1:10">
      <c r="A6" s="129" t="s">
        <v>0</v>
      </c>
      <c r="B6" s="129"/>
      <c r="C6" s="129"/>
      <c r="D6" s="129"/>
      <c r="E6" s="278"/>
      <c r="F6" s="130"/>
      <c r="G6" s="130"/>
      <c r="H6" s="130"/>
      <c r="I6" s="130"/>
      <c r="J6" s="130"/>
    </row>
    <row r="7" spans="1:10" ht="12" customHeight="1" thickBot="1">
      <c r="A7" s="300"/>
      <c r="B7" s="300"/>
      <c r="C7" s="300"/>
      <c r="D7" s="300"/>
      <c r="E7" s="300"/>
      <c r="F7" s="300"/>
      <c r="G7" s="300"/>
      <c r="H7" s="300"/>
      <c r="I7" s="300"/>
      <c r="J7" s="300"/>
    </row>
    <row r="8" spans="1:10" ht="21.75" customHeight="1" thickTop="1">
      <c r="A8" s="298" t="s">
        <v>1</v>
      </c>
      <c r="B8" s="302" t="s">
        <v>2</v>
      </c>
      <c r="C8" s="303"/>
      <c r="D8" s="303"/>
      <c r="E8" s="303"/>
      <c r="F8" s="303"/>
      <c r="G8" s="306" t="s">
        <v>18</v>
      </c>
      <c r="H8" s="307"/>
      <c r="I8" s="308"/>
      <c r="J8" s="298" t="s">
        <v>3</v>
      </c>
    </row>
    <row r="9" spans="1:10" ht="21.75" customHeight="1" thickBot="1">
      <c r="A9" s="299"/>
      <c r="B9" s="304"/>
      <c r="C9" s="305"/>
      <c r="D9" s="305"/>
      <c r="E9" s="305"/>
      <c r="F9" s="305"/>
      <c r="G9" s="309" t="s">
        <v>19</v>
      </c>
      <c r="H9" s="310"/>
      <c r="I9" s="311"/>
      <c r="J9" s="299"/>
    </row>
    <row r="10" spans="1:10" ht="21.75" thickTop="1">
      <c r="A10" s="6"/>
      <c r="B10" s="317" t="s">
        <v>5</v>
      </c>
      <c r="C10" s="318"/>
      <c r="D10" s="318"/>
      <c r="E10" s="318"/>
      <c r="F10" s="318"/>
      <c r="G10" s="314"/>
      <c r="H10" s="315"/>
      <c r="I10" s="316"/>
      <c r="J10" s="6"/>
    </row>
    <row r="11" spans="1:10">
      <c r="A11" s="12">
        <f>A10+1</f>
        <v>1</v>
      </c>
      <c r="B11" s="312" t="s">
        <v>260</v>
      </c>
      <c r="C11" s="313"/>
      <c r="D11" s="313"/>
      <c r="E11" s="313"/>
      <c r="F11" s="313"/>
      <c r="G11" s="285"/>
      <c r="H11" s="286"/>
      <c r="I11" s="287"/>
      <c r="J11" s="7"/>
    </row>
    <row r="12" spans="1:10">
      <c r="A12" s="12"/>
      <c r="B12" s="312" t="s">
        <v>261</v>
      </c>
      <c r="C12" s="313"/>
      <c r="D12" s="313"/>
      <c r="E12" s="313"/>
      <c r="F12" s="313"/>
      <c r="G12" s="285"/>
      <c r="H12" s="286"/>
      <c r="I12" s="287"/>
      <c r="J12" s="7"/>
    </row>
    <row r="13" spans="1:10">
      <c r="A13" s="12"/>
      <c r="B13" s="312"/>
      <c r="C13" s="313"/>
      <c r="D13" s="313"/>
      <c r="E13" s="313"/>
      <c r="F13" s="313"/>
      <c r="G13" s="285"/>
      <c r="H13" s="286"/>
      <c r="I13" s="287"/>
      <c r="J13" s="7"/>
    </row>
    <row r="14" spans="1:10">
      <c r="A14" s="8"/>
      <c r="B14" s="291"/>
      <c r="C14" s="292"/>
      <c r="D14" s="292"/>
      <c r="E14" s="292"/>
      <c r="F14" s="292"/>
      <c r="G14" s="285"/>
      <c r="H14" s="286"/>
      <c r="I14" s="287"/>
      <c r="J14" s="7"/>
    </row>
    <row r="15" spans="1:10">
      <c r="A15" s="8"/>
      <c r="B15" s="291"/>
      <c r="C15" s="292"/>
      <c r="D15" s="292"/>
      <c r="E15" s="292"/>
      <c r="F15" s="292"/>
      <c r="G15" s="285"/>
      <c r="H15" s="286"/>
      <c r="I15" s="287"/>
      <c r="J15" s="7"/>
    </row>
    <row r="16" spans="1:10">
      <c r="A16" s="8"/>
      <c r="B16" s="291"/>
      <c r="C16" s="292"/>
      <c r="D16" s="292"/>
      <c r="E16" s="292"/>
      <c r="F16" s="292"/>
      <c r="G16" s="285"/>
      <c r="H16" s="286"/>
      <c r="I16" s="287"/>
      <c r="J16" s="7"/>
    </row>
    <row r="17" spans="1:10">
      <c r="A17" s="8"/>
      <c r="B17" s="291"/>
      <c r="C17" s="292"/>
      <c r="D17" s="292"/>
      <c r="E17" s="292"/>
      <c r="F17" s="292"/>
      <c r="G17" s="285"/>
      <c r="H17" s="286"/>
      <c r="I17" s="287"/>
      <c r="J17" s="7"/>
    </row>
    <row r="18" spans="1:10">
      <c r="A18" s="8"/>
      <c r="B18" s="291"/>
      <c r="C18" s="292"/>
      <c r="D18" s="292"/>
      <c r="E18" s="292"/>
      <c r="F18" s="292"/>
      <c r="G18" s="285"/>
      <c r="H18" s="286"/>
      <c r="I18" s="287"/>
      <c r="J18" s="7"/>
    </row>
    <row r="19" spans="1:10" ht="21.75" thickBot="1">
      <c r="A19" s="211"/>
      <c r="B19" s="283"/>
      <c r="C19" s="284"/>
      <c r="D19" s="284"/>
      <c r="E19" s="284"/>
      <c r="F19" s="284"/>
      <c r="G19" s="288"/>
      <c r="H19" s="289"/>
      <c r="I19" s="290"/>
      <c r="J19" s="212"/>
    </row>
    <row r="20" spans="1:10" ht="22.5" thickTop="1" thickBot="1">
      <c r="A20" s="282" t="s">
        <v>5</v>
      </c>
      <c r="B20" s="296" t="s">
        <v>262</v>
      </c>
      <c r="C20" s="296"/>
      <c r="D20" s="296"/>
      <c r="E20" s="296"/>
      <c r="F20" s="301"/>
      <c r="G20" s="293">
        <f>SUM(G11:G19)</f>
        <v>0</v>
      </c>
      <c r="H20" s="294"/>
      <c r="I20" s="295"/>
      <c r="J20" s="214" t="s">
        <v>6</v>
      </c>
    </row>
    <row r="21" spans="1:10" ht="21.75" thickTop="1">
      <c r="A21" s="282"/>
      <c r="B21" s="296" t="str">
        <f>"("&amp;BAHTTEXT(G20)&amp;")"</f>
        <v>(ศูนย์บาทถ้วน)</v>
      </c>
      <c r="C21" s="296"/>
      <c r="D21" s="296"/>
      <c r="E21" s="296"/>
      <c r="F21" s="296"/>
      <c r="G21" s="319"/>
      <c r="H21" s="320"/>
      <c r="I21" s="321"/>
      <c r="J21" s="213"/>
    </row>
    <row r="22" spans="1:10" ht="30" customHeight="1">
      <c r="E22" s="209"/>
      <c r="F22" s="209"/>
      <c r="G22" s="209"/>
      <c r="H22" s="209"/>
      <c r="I22" s="209"/>
      <c r="J22" s="209"/>
    </row>
    <row r="23" spans="1:10" s="9" customFormat="1">
      <c r="A23" s="1"/>
      <c r="B23" s="1"/>
      <c r="C23" s="1"/>
      <c r="D23" s="1"/>
      <c r="E23" s="209"/>
      <c r="F23" s="209"/>
      <c r="G23" s="21"/>
      <c r="H23" s="14"/>
      <c r="I23" s="14"/>
      <c r="J23" s="1"/>
    </row>
    <row r="24" spans="1:10" ht="30" customHeight="1">
      <c r="A24" s="9"/>
      <c r="B24" s="9"/>
      <c r="C24" s="9"/>
      <c r="D24" s="9"/>
      <c r="E24" s="208"/>
      <c r="F24" s="208"/>
      <c r="G24" s="208"/>
      <c r="H24" s="13"/>
      <c r="I24" s="13"/>
    </row>
    <row r="25" spans="1:10">
      <c r="E25" s="209"/>
      <c r="F25" s="209"/>
      <c r="G25" s="1"/>
      <c r="H25" s="14"/>
      <c r="I25" s="14"/>
    </row>
    <row r="26" spans="1:10">
      <c r="E26" s="208"/>
      <c r="F26" s="208"/>
      <c r="G26" s="1"/>
      <c r="H26" s="13"/>
      <c r="I26" s="13"/>
    </row>
    <row r="27" spans="1:10" ht="30" customHeight="1">
      <c r="E27" s="209"/>
      <c r="F27" s="209"/>
      <c r="G27" s="206"/>
      <c r="H27" s="206"/>
      <c r="I27" s="206"/>
      <c r="J27" s="206"/>
    </row>
    <row r="28" spans="1:10">
      <c r="E28" s="208"/>
      <c r="F28" s="208"/>
      <c r="G28" s="207"/>
      <c r="H28" s="207"/>
      <c r="I28" s="207"/>
      <c r="J28" s="207"/>
    </row>
    <row r="29" spans="1:10" ht="30" customHeight="1">
      <c r="E29" s="209"/>
      <c r="F29" s="209"/>
      <c r="G29" s="206"/>
      <c r="H29" s="206"/>
      <c r="I29" s="206"/>
      <c r="J29" s="206"/>
    </row>
    <row r="30" spans="1:10">
      <c r="E30" s="208"/>
      <c r="F30" s="208"/>
      <c r="G30" s="207"/>
      <c r="H30" s="207"/>
      <c r="I30" s="207"/>
      <c r="J30" s="207"/>
    </row>
    <row r="31" spans="1:10" ht="30" customHeight="1">
      <c r="B31" s="19"/>
      <c r="C31" s="19"/>
      <c r="D31" s="19"/>
      <c r="E31" s="20"/>
      <c r="F31" s="20"/>
      <c r="G31" s="18"/>
      <c r="H31" s="18"/>
      <c r="I31" s="18"/>
      <c r="J31" s="18"/>
    </row>
    <row r="32" spans="1:10" ht="30" customHeight="1">
      <c r="A32" s="1" t="s">
        <v>167</v>
      </c>
      <c r="G32" s="1"/>
      <c r="H32" s="1"/>
      <c r="I32" s="1"/>
    </row>
    <row r="33" spans="2:9">
      <c r="B33" s="1" t="s">
        <v>168</v>
      </c>
      <c r="G33" s="1"/>
      <c r="H33" s="1"/>
      <c r="I33" s="1"/>
    </row>
    <row r="34" spans="2:9" ht="30" customHeight="1">
      <c r="E34" s="209"/>
      <c r="F34" s="209"/>
      <c r="G34" s="13"/>
      <c r="H34" s="13"/>
      <c r="I34" s="13"/>
    </row>
    <row r="35" spans="2:9">
      <c r="B35" s="322"/>
      <c r="C35" s="322"/>
      <c r="D35" s="322"/>
      <c r="E35" s="323"/>
      <c r="F35" s="323"/>
      <c r="G35" s="14"/>
      <c r="H35" s="14"/>
      <c r="I35" s="14"/>
    </row>
  </sheetData>
  <mergeCells count="34">
    <mergeCell ref="G11:I11"/>
    <mergeCell ref="G13:I13"/>
    <mergeCell ref="G21:I21"/>
    <mergeCell ref="B17:F17"/>
    <mergeCell ref="B35:D35"/>
    <mergeCell ref="E35:F35"/>
    <mergeCell ref="A1:J1"/>
    <mergeCell ref="A8:A9"/>
    <mergeCell ref="J8:J9"/>
    <mergeCell ref="A7:J7"/>
    <mergeCell ref="B20:F20"/>
    <mergeCell ref="B8:F9"/>
    <mergeCell ref="G8:I8"/>
    <mergeCell ref="G9:I9"/>
    <mergeCell ref="B13:F13"/>
    <mergeCell ref="G10:I10"/>
    <mergeCell ref="B11:F11"/>
    <mergeCell ref="G12:I12"/>
    <mergeCell ref="G14:I14"/>
    <mergeCell ref="G15:I15"/>
    <mergeCell ref="B10:F10"/>
    <mergeCell ref="B12:F12"/>
    <mergeCell ref="A20:A21"/>
    <mergeCell ref="B19:F19"/>
    <mergeCell ref="G18:I18"/>
    <mergeCell ref="G19:I19"/>
    <mergeCell ref="B14:F14"/>
    <mergeCell ref="B15:F15"/>
    <mergeCell ref="B16:F16"/>
    <mergeCell ref="G16:I16"/>
    <mergeCell ref="G17:I17"/>
    <mergeCell ref="B18:F18"/>
    <mergeCell ref="G20:I20"/>
    <mergeCell ref="B21:F21"/>
  </mergeCells>
  <phoneticPr fontId="4" type="noConversion"/>
  <pageMargins left="0.59055118110236227" right="0.19685039370078741" top="0.35433070866141736" bottom="0.59055118110236227" header="0.15748031496062992" footer="0.31496062992125984"/>
  <pageSetup paperSize="9" firstPageNumber="105" orientation="portrait" useFirstPageNumber="1" r:id="rId1"/>
  <headerFooter alignWithMargins="0">
    <oddHeader>&amp;R&amp;"TH SarabunPSK,ธรรมดา"&amp;14แบบ ปร.6 แผ่นที่ &amp;P-104/&amp;N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1:O30"/>
  <sheetViews>
    <sheetView view="pageBreakPreview" zoomScaleNormal="100" zoomScaleSheetLayoutView="100" workbookViewId="0">
      <selection activeCell="L12" sqref="L12"/>
    </sheetView>
  </sheetViews>
  <sheetFormatPr defaultColWidth="9.140625" defaultRowHeight="21"/>
  <cols>
    <col min="1" max="1" width="7" style="1" customWidth="1"/>
    <col min="2" max="2" width="4.42578125" style="1" customWidth="1"/>
    <col min="3" max="3" width="3" style="1" customWidth="1"/>
    <col min="4" max="4" width="3.5703125" style="1" customWidth="1"/>
    <col min="5" max="5" width="4" style="1" customWidth="1"/>
    <col min="6" max="6" width="1.28515625" style="1" customWidth="1"/>
    <col min="7" max="7" width="3.5703125" style="1" customWidth="1"/>
    <col min="8" max="8" width="10.140625" style="1" customWidth="1"/>
    <col min="9" max="9" width="5.28515625" style="1" customWidth="1"/>
    <col min="10" max="10" width="4.7109375" style="1" customWidth="1"/>
    <col min="11" max="11" width="15.7109375" style="1" customWidth="1"/>
    <col min="12" max="12" width="9.28515625" style="1" customWidth="1"/>
    <col min="13" max="13" width="15.7109375" style="2" customWidth="1"/>
    <col min="14" max="14" width="10.7109375" style="1" customWidth="1"/>
    <col min="15" max="16384" width="9.140625" style="1"/>
  </cols>
  <sheetData>
    <row r="1" spans="1:15" ht="30" customHeight="1">
      <c r="A1" s="332" t="s">
        <v>159</v>
      </c>
      <c r="B1" s="332"/>
      <c r="C1" s="332"/>
      <c r="D1" s="332"/>
      <c r="E1" s="332"/>
      <c r="F1" s="332"/>
      <c r="G1" s="332"/>
      <c r="H1" s="332"/>
      <c r="I1" s="332"/>
      <c r="J1" s="332"/>
      <c r="K1" s="332"/>
      <c r="L1" s="332"/>
      <c r="M1" s="332"/>
      <c r="N1" s="332"/>
    </row>
    <row r="2" spans="1:15" ht="24" customHeight="1">
      <c r="A2" s="244" t="str">
        <f>+ปร.6!A2</f>
        <v>โครงการก่อสร้าง</v>
      </c>
      <c r="B2" s="245"/>
      <c r="C2" s="245"/>
      <c r="D2" s="245"/>
      <c r="E2" s="246" t="str">
        <f>+ปร.6!E2</f>
        <v xml:space="preserve">อาคารทันตกรรมหลังใหม่พร้อมระบบควบคุมระบบความดันลบ กลุ่มงานทันตกรรม โรงพยาบาลโขงเจียม </v>
      </c>
      <c r="F2" s="246"/>
      <c r="G2" s="246"/>
      <c r="H2" s="246"/>
      <c r="I2" s="246"/>
      <c r="J2" s="246"/>
      <c r="K2" s="246"/>
      <c r="L2" s="246"/>
      <c r="M2" s="246"/>
      <c r="N2" s="246"/>
    </row>
    <row r="3" spans="1:15" ht="24" customHeight="1">
      <c r="A3" s="244" t="str">
        <f>+ปร.6!A3</f>
        <v>สถานที่ก่อสร้าง</v>
      </c>
      <c r="B3" s="247"/>
      <c r="C3" s="247"/>
      <c r="D3" s="248"/>
      <c r="E3" s="248" t="str">
        <f>+ปร.6!E3</f>
        <v>โรงพยาบาลโขงเจียม ตำบลโขงเจียม อำเภอโขงเจียม จังหวัดอุบลราชธานี</v>
      </c>
      <c r="F3" s="248"/>
      <c r="G3" s="248"/>
      <c r="H3" s="248"/>
      <c r="I3" s="248"/>
      <c r="J3" s="248"/>
      <c r="K3" s="248"/>
      <c r="L3" s="249"/>
      <c r="M3" s="249"/>
      <c r="N3" s="249"/>
    </row>
    <row r="4" spans="1:15" ht="24" customHeight="1">
      <c r="A4" s="250" t="s">
        <v>157</v>
      </c>
      <c r="B4" s="247"/>
      <c r="C4" s="247"/>
      <c r="D4" s="247"/>
      <c r="E4" s="248"/>
      <c r="F4" s="248"/>
      <c r="G4" s="248"/>
      <c r="H4" s="248"/>
      <c r="I4" s="248" t="s">
        <v>158</v>
      </c>
      <c r="J4" s="248"/>
      <c r="K4" s="248"/>
      <c r="L4" s="249"/>
      <c r="M4" s="248"/>
      <c r="N4" s="248"/>
    </row>
    <row r="5" spans="1:15" ht="24" customHeight="1">
      <c r="A5" s="250" t="str">
        <f>+ปร.6!A6</f>
        <v>ประมาณราคาเมื่อวันที่</v>
      </c>
      <c r="B5" s="248"/>
      <c r="C5" s="248"/>
      <c r="D5" s="248"/>
      <c r="E5" s="248"/>
      <c r="F5" s="248"/>
      <c r="G5" s="248"/>
      <c r="H5" s="279"/>
      <c r="I5" s="276"/>
      <c r="J5" s="248"/>
      <c r="K5" s="248"/>
      <c r="L5" s="248"/>
      <c r="M5" s="251"/>
      <c r="N5" s="251"/>
      <c r="O5" s="15"/>
    </row>
    <row r="6" spans="1:15" ht="5.0999999999999996" customHeight="1">
      <c r="A6" s="3"/>
      <c r="B6" s="3"/>
      <c r="C6" s="252"/>
      <c r="D6" s="252"/>
      <c r="E6" s="252"/>
      <c r="F6" s="252"/>
      <c r="G6" s="252"/>
      <c r="H6" s="252"/>
      <c r="I6" s="252"/>
      <c r="J6" s="252"/>
      <c r="K6" s="252"/>
      <c r="L6" s="252"/>
      <c r="M6" s="252"/>
      <c r="N6" s="252"/>
    </row>
    <row r="7" spans="1:15" ht="21.75" customHeight="1">
      <c r="A7" s="326" t="s">
        <v>1</v>
      </c>
      <c r="B7" s="353" t="s">
        <v>2</v>
      </c>
      <c r="C7" s="354"/>
      <c r="D7" s="354"/>
      <c r="E7" s="354"/>
      <c r="F7" s="354"/>
      <c r="G7" s="354"/>
      <c r="H7" s="354"/>
      <c r="I7" s="354"/>
      <c r="J7" s="355"/>
      <c r="K7" s="243" t="s">
        <v>20</v>
      </c>
      <c r="L7" s="355" t="s">
        <v>23</v>
      </c>
      <c r="M7" s="253" t="s">
        <v>18</v>
      </c>
      <c r="N7" s="326" t="s">
        <v>3</v>
      </c>
    </row>
    <row r="8" spans="1:15" ht="21.75" thickBot="1">
      <c r="A8" s="327"/>
      <c r="B8" s="356"/>
      <c r="C8" s="357"/>
      <c r="D8" s="357"/>
      <c r="E8" s="357"/>
      <c r="F8" s="357"/>
      <c r="G8" s="357"/>
      <c r="H8" s="357"/>
      <c r="I8" s="357"/>
      <c r="J8" s="358"/>
      <c r="K8" s="254" t="s">
        <v>19</v>
      </c>
      <c r="L8" s="358"/>
      <c r="M8" s="255" t="s">
        <v>19</v>
      </c>
      <c r="N8" s="327"/>
    </row>
    <row r="9" spans="1:15" ht="21.75" thickTop="1">
      <c r="A9" s="256">
        <v>1</v>
      </c>
      <c r="B9" s="359" t="s">
        <v>93</v>
      </c>
      <c r="C9" s="360"/>
      <c r="D9" s="360"/>
      <c r="E9" s="360"/>
      <c r="F9" s="360"/>
      <c r="G9" s="360"/>
      <c r="H9" s="360"/>
      <c r="I9" s="360"/>
      <c r="J9" s="361"/>
      <c r="K9" s="257"/>
      <c r="L9" s="258">
        <f>+'Factor F '!C14</f>
        <v>1.3115000000000001</v>
      </c>
      <c r="M9" s="259">
        <f>L9*K9</f>
        <v>0</v>
      </c>
      <c r="N9" s="260"/>
    </row>
    <row r="10" spans="1:15">
      <c r="A10" s="261">
        <v>2</v>
      </c>
      <c r="B10" s="350" t="s">
        <v>92</v>
      </c>
      <c r="C10" s="351"/>
      <c r="D10" s="351"/>
      <c r="E10" s="351"/>
      <c r="F10" s="351"/>
      <c r="G10" s="351"/>
      <c r="H10" s="351"/>
      <c r="I10" s="351"/>
      <c r="J10" s="352"/>
      <c r="K10" s="262"/>
      <c r="L10" s="263">
        <f>1.07</f>
        <v>1.07</v>
      </c>
      <c r="M10" s="264">
        <f>K10*L10</f>
        <v>0</v>
      </c>
      <c r="N10" s="265"/>
    </row>
    <row r="11" spans="1:15">
      <c r="A11" s="261"/>
      <c r="B11" s="347"/>
      <c r="C11" s="348"/>
      <c r="D11" s="348"/>
      <c r="E11" s="348"/>
      <c r="F11" s="348"/>
      <c r="G11" s="348"/>
      <c r="H11" s="348"/>
      <c r="I11" s="348"/>
      <c r="J11" s="349"/>
      <c r="K11" s="266"/>
      <c r="L11" s="265"/>
      <c r="M11" s="267"/>
      <c r="N11" s="265"/>
    </row>
    <row r="12" spans="1:15" ht="18.75" customHeight="1">
      <c r="A12" s="261"/>
      <c r="B12" s="342" t="s">
        <v>4</v>
      </c>
      <c r="C12" s="343"/>
      <c r="D12" s="343"/>
      <c r="E12" s="343"/>
      <c r="F12" s="343"/>
      <c r="G12" s="343"/>
      <c r="H12" s="343"/>
      <c r="I12" s="343"/>
      <c r="J12" s="344"/>
      <c r="K12" s="265"/>
      <c r="L12" s="265"/>
      <c r="M12" s="268"/>
      <c r="N12" s="265"/>
    </row>
    <row r="13" spans="1:15" s="3" customFormat="1" ht="18.75">
      <c r="A13" s="261"/>
      <c r="B13" s="345" t="s">
        <v>9</v>
      </c>
      <c r="C13" s="346"/>
      <c r="D13" s="346"/>
      <c r="E13" s="346"/>
      <c r="F13" s="346"/>
      <c r="G13" s="346"/>
      <c r="H13" s="346"/>
      <c r="I13" s="337">
        <v>0</v>
      </c>
      <c r="J13" s="338"/>
      <c r="K13" s="265"/>
      <c r="L13" s="265"/>
      <c r="M13" s="267"/>
      <c r="N13" s="265"/>
    </row>
    <row r="14" spans="1:15" s="3" customFormat="1" ht="18.75">
      <c r="A14" s="265"/>
      <c r="B14" s="330" t="s">
        <v>10</v>
      </c>
      <c r="C14" s="331"/>
      <c r="D14" s="331"/>
      <c r="E14" s="331"/>
      <c r="F14" s="331"/>
      <c r="G14" s="331"/>
      <c r="H14" s="331"/>
      <c r="I14" s="324">
        <v>0</v>
      </c>
      <c r="J14" s="325"/>
      <c r="K14" s="265"/>
      <c r="L14" s="265"/>
      <c r="M14" s="267"/>
      <c r="N14" s="265"/>
    </row>
    <row r="15" spans="1:15" s="3" customFormat="1" ht="18.75">
      <c r="A15" s="265"/>
      <c r="B15" s="330" t="s">
        <v>11</v>
      </c>
      <c r="C15" s="331"/>
      <c r="D15" s="331"/>
      <c r="E15" s="331"/>
      <c r="F15" s="331"/>
      <c r="G15" s="331"/>
      <c r="H15" s="331"/>
      <c r="I15" s="324">
        <v>7.0000000000000007E-2</v>
      </c>
      <c r="J15" s="325"/>
      <c r="K15" s="265"/>
      <c r="L15" s="265"/>
      <c r="M15" s="267"/>
      <c r="N15" s="265"/>
    </row>
    <row r="16" spans="1:15" s="3" customFormat="1" ht="19.5" thickBot="1">
      <c r="A16" s="269"/>
      <c r="B16" s="335" t="s">
        <v>12</v>
      </c>
      <c r="C16" s="336"/>
      <c r="D16" s="336"/>
      <c r="E16" s="336"/>
      <c r="F16" s="336"/>
      <c r="G16" s="336"/>
      <c r="H16" s="336"/>
      <c r="I16" s="328">
        <v>7.0000000000000007E-2</v>
      </c>
      <c r="J16" s="329"/>
      <c r="K16" s="269"/>
      <c r="L16" s="269"/>
      <c r="M16" s="270"/>
      <c r="N16" s="269"/>
    </row>
    <row r="17" spans="1:15" ht="22.5" thickTop="1" thickBot="1">
      <c r="A17" s="339" t="s">
        <v>263</v>
      </c>
      <c r="B17" s="340"/>
      <c r="C17" s="340"/>
      <c r="D17" s="340"/>
      <c r="E17" s="340"/>
      <c r="F17" s="340"/>
      <c r="G17" s="340"/>
      <c r="H17" s="340"/>
      <c r="I17" s="340"/>
      <c r="J17" s="340"/>
      <c r="K17" s="340"/>
      <c r="L17" s="341"/>
      <c r="M17" s="271">
        <f>SUM(M9:M16)</f>
        <v>0</v>
      </c>
      <c r="N17" s="272"/>
    </row>
    <row r="18" spans="1:15" ht="22.5" thickTop="1" thickBot="1">
      <c r="A18" s="333" t="str">
        <f>"("&amp;BAHTTEXT(M18)&amp;")"</f>
        <v>(ศูนย์บาทถ้วน)</v>
      </c>
      <c r="B18" s="334"/>
      <c r="C18" s="334"/>
      <c r="D18" s="334"/>
      <c r="E18" s="334"/>
      <c r="F18" s="334"/>
      <c r="G18" s="334"/>
      <c r="H18" s="334"/>
      <c r="I18" s="334"/>
      <c r="J18" s="334"/>
      <c r="K18" s="334"/>
      <c r="L18" s="273" t="s">
        <v>24</v>
      </c>
      <c r="M18" s="274">
        <f>ROUNDDOWN(M17,-2)</f>
        <v>0</v>
      </c>
      <c r="N18" s="275" t="s">
        <v>6</v>
      </c>
    </row>
    <row r="19" spans="1:15" ht="39.950000000000003" customHeight="1" thickTop="1">
      <c r="A19" s="26"/>
      <c r="B19" s="26"/>
      <c r="C19" s="26"/>
      <c r="D19" s="26"/>
      <c r="E19" s="26"/>
      <c r="F19" s="26"/>
      <c r="G19" s="26"/>
      <c r="H19" s="203"/>
      <c r="I19" s="26"/>
      <c r="J19" s="26"/>
      <c r="K19" s="26"/>
      <c r="L19" s="26"/>
      <c r="M19" s="26"/>
      <c r="N19" s="26"/>
    </row>
    <row r="20" spans="1:15" s="3" customFormat="1" ht="9.75" customHeight="1">
      <c r="A20" s="27"/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</row>
    <row r="21" spans="1:15" s="3" customFormat="1" ht="9" customHeight="1">
      <c r="A21" s="26"/>
      <c r="B21" s="26"/>
      <c r="C21" s="26"/>
      <c r="D21" s="26"/>
      <c r="E21" s="26"/>
      <c r="F21" s="26"/>
      <c r="G21" s="26"/>
      <c r="H21" s="203"/>
      <c r="I21" s="203"/>
      <c r="J21" s="203"/>
      <c r="K21" s="203"/>
      <c r="L21" s="26"/>
      <c r="M21" s="26"/>
      <c r="N21" s="26"/>
      <c r="O21" s="1"/>
    </row>
    <row r="22" spans="1:15" ht="30" customHeight="1">
      <c r="A22" s="27"/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3"/>
    </row>
    <row r="23" spans="1:15" s="3" customFormat="1">
      <c r="A23" s="26"/>
      <c r="B23" s="26"/>
      <c r="C23" s="26"/>
      <c r="D23" s="26"/>
      <c r="E23" s="26"/>
      <c r="F23" s="26"/>
      <c r="G23" s="26"/>
      <c r="H23" s="203"/>
      <c r="I23" s="203"/>
      <c r="J23" s="203"/>
      <c r="K23" s="203"/>
      <c r="L23" s="26"/>
      <c r="M23" s="26"/>
      <c r="N23" s="26"/>
      <c r="O23" s="1"/>
    </row>
    <row r="24" spans="1:15" s="3" customFormat="1" ht="18.75">
      <c r="A24" s="27"/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</row>
    <row r="25" spans="1:15" ht="30" customHeight="1">
      <c r="A25" s="26"/>
      <c r="B25" s="26"/>
      <c r="C25" s="26"/>
      <c r="D25" s="26"/>
      <c r="E25" s="26"/>
      <c r="F25" s="26"/>
      <c r="G25" s="26"/>
      <c r="H25" s="203"/>
      <c r="I25" s="203"/>
      <c r="J25" s="203"/>
      <c r="K25" s="203"/>
      <c r="L25" s="28"/>
      <c r="M25" s="28"/>
      <c r="N25" s="26"/>
    </row>
    <row r="26" spans="1:15" s="3" customFormat="1">
      <c r="A26" s="29"/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04"/>
      <c r="M26" s="204"/>
      <c r="N26" s="204"/>
      <c r="O26" s="16"/>
    </row>
    <row r="27" spans="1:15" ht="30" customHeight="1">
      <c r="A27" s="30"/>
      <c r="B27" s="26"/>
      <c r="C27" s="26"/>
      <c r="D27" s="26"/>
      <c r="E27" s="26"/>
      <c r="F27" s="26"/>
      <c r="G27" s="26"/>
      <c r="H27" s="203"/>
      <c r="I27" s="203"/>
      <c r="J27" s="203"/>
      <c r="K27" s="203"/>
      <c r="L27" s="205"/>
      <c r="M27" s="205"/>
      <c r="N27" s="205"/>
      <c r="O27" s="17"/>
    </row>
    <row r="28" spans="1:15" s="3" customFormat="1" ht="18.75">
      <c r="A28" s="30"/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04"/>
      <c r="M28" s="204"/>
      <c r="N28" s="204"/>
      <c r="O28" s="17"/>
    </row>
    <row r="29" spans="1:15" s="3" customFormat="1" ht="18.75">
      <c r="A29" s="27"/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31"/>
      <c r="M29" s="31"/>
      <c r="N29" s="27"/>
    </row>
    <row r="30" spans="1:15" s="3" customFormat="1" ht="15" customHeight="1"/>
  </sheetData>
  <mergeCells count="19">
    <mergeCell ref="A1:N1"/>
    <mergeCell ref="A18:K18"/>
    <mergeCell ref="B16:H16"/>
    <mergeCell ref="A7:A8"/>
    <mergeCell ref="I13:J13"/>
    <mergeCell ref="A17:L17"/>
    <mergeCell ref="B12:J12"/>
    <mergeCell ref="B13:H13"/>
    <mergeCell ref="B11:J11"/>
    <mergeCell ref="B10:J10"/>
    <mergeCell ref="B7:J8"/>
    <mergeCell ref="L7:L8"/>
    <mergeCell ref="B9:J9"/>
    <mergeCell ref="I15:J15"/>
    <mergeCell ref="N7:N8"/>
    <mergeCell ref="I16:J16"/>
    <mergeCell ref="I14:J14"/>
    <mergeCell ref="B14:H14"/>
    <mergeCell ref="B15:H15"/>
  </mergeCells>
  <phoneticPr fontId="4" type="noConversion"/>
  <pageMargins left="0.47244094488188981" right="0.19685039370078741" top="0.51181102362204722" bottom="0.39370078740157483" header="0.35433070866141736" footer="0.39370078740157483"/>
  <pageSetup paperSize="9" firstPageNumber="104" orientation="portrait" useFirstPageNumber="1" r:id="rId1"/>
  <headerFooter scaleWithDoc="0" alignWithMargins="0">
    <oddHeader>&amp;R&amp;"TH SarabunPSK,ธรรมดา"&amp;14แบบ ปร.5 แผ่นที่ &amp;P-103/&amp;N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V174"/>
  <sheetViews>
    <sheetView showGridLines="0" tabSelected="1" view="pageBreakPreview" zoomScaleNormal="70" zoomScaleSheetLayoutView="100" workbookViewId="0">
      <selection activeCell="M11" sqref="M11"/>
    </sheetView>
  </sheetViews>
  <sheetFormatPr defaultColWidth="9.140625" defaultRowHeight="18.75"/>
  <cols>
    <col min="1" max="1" width="6.5703125" style="4" customWidth="1"/>
    <col min="2" max="2" width="5.28515625" style="4" customWidth="1"/>
    <col min="3" max="3" width="2.28515625" style="3" customWidth="1"/>
    <col min="4" max="4" width="6.85546875" style="3" customWidth="1"/>
    <col min="5" max="5" width="32.7109375" style="3" customWidth="1"/>
    <col min="6" max="6" width="8.140625" style="5" customWidth="1"/>
    <col min="7" max="7" width="6.85546875" style="3" customWidth="1"/>
    <col min="8" max="8" width="11.7109375" style="10" customWidth="1"/>
    <col min="9" max="9" width="13.28515625" style="10" customWidth="1"/>
    <col min="10" max="10" width="11.7109375" style="11" customWidth="1"/>
    <col min="11" max="11" width="12.42578125" style="10" bestFit="1" customWidth="1"/>
    <col min="12" max="12" width="13.140625" style="10" customWidth="1"/>
    <col min="13" max="13" width="14.7109375" style="3" customWidth="1"/>
    <col min="14" max="14" width="9.140625" style="10"/>
    <col min="15" max="15" width="13" style="10" bestFit="1" customWidth="1"/>
    <col min="16" max="21" width="9.140625" style="3"/>
    <col min="22" max="22" width="21.42578125" style="3" customWidth="1"/>
    <col min="23" max="16384" width="9.140625" style="3"/>
  </cols>
  <sheetData>
    <row r="1" spans="1:13" ht="25.15" customHeight="1">
      <c r="A1" s="376" t="s">
        <v>21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</row>
    <row r="2" spans="1:13" ht="25.15" customHeight="1">
      <c r="A2" s="198" t="str">
        <f>+ปร.6!A2</f>
        <v>โครงการก่อสร้าง</v>
      </c>
      <c r="B2" s="198"/>
      <c r="C2" s="198"/>
      <c r="D2" s="198" t="str">
        <f>+ปร.6!E2</f>
        <v xml:space="preserve">อาคารทันตกรรมหลังใหม่พร้อมระบบควบคุมระบบความดันลบ กลุ่มงานทันตกรรม โรงพยาบาลโขงเจียม </v>
      </c>
      <c r="E2" s="198"/>
      <c r="F2" s="198"/>
      <c r="G2" s="198"/>
      <c r="H2" s="198"/>
      <c r="I2" s="215"/>
      <c r="J2" s="198"/>
      <c r="K2" s="199"/>
      <c r="L2" s="199"/>
      <c r="M2" s="199"/>
    </row>
    <row r="3" spans="1:13" ht="25.15" customHeight="1">
      <c r="A3" s="198" t="str">
        <f>+ปร.6!A3</f>
        <v>สถานที่ก่อสร้าง</v>
      </c>
      <c r="B3" s="198"/>
      <c r="C3" s="198"/>
      <c r="D3" s="198" t="str">
        <f>+ปร.6!E3</f>
        <v>โรงพยาบาลโขงเจียม ตำบลโขงเจียม อำเภอโขงเจียม จังหวัดอุบลราชธานี</v>
      </c>
      <c r="E3" s="198"/>
      <c r="F3" s="198"/>
      <c r="G3" s="198"/>
      <c r="H3" s="198"/>
      <c r="I3" s="215"/>
      <c r="J3" s="200" t="s">
        <v>0</v>
      </c>
      <c r="K3" s="280"/>
      <c r="L3" s="280"/>
      <c r="M3" s="199"/>
    </row>
    <row r="4" spans="1:13" ht="10.15" customHeight="1">
      <c r="A4" s="198"/>
      <c r="B4" s="198"/>
      <c r="C4" s="198"/>
      <c r="D4" s="198"/>
      <c r="E4" s="199"/>
      <c r="F4" s="199"/>
      <c r="G4" s="199"/>
      <c r="H4" s="199"/>
      <c r="I4" s="200"/>
      <c r="J4" s="200"/>
      <c r="K4" s="201"/>
      <c r="L4" s="201"/>
      <c r="M4" s="201"/>
    </row>
    <row r="5" spans="1:13" ht="19.899999999999999" customHeight="1">
      <c r="A5" s="326" t="s">
        <v>1</v>
      </c>
      <c r="B5" s="353" t="s">
        <v>2</v>
      </c>
      <c r="C5" s="354"/>
      <c r="D5" s="354"/>
      <c r="E5" s="354"/>
      <c r="F5" s="375" t="s">
        <v>7</v>
      </c>
      <c r="G5" s="374" t="s">
        <v>13</v>
      </c>
      <c r="H5" s="362" t="s">
        <v>17</v>
      </c>
      <c r="I5" s="363"/>
      <c r="J5" s="362" t="s">
        <v>14</v>
      </c>
      <c r="K5" s="363"/>
      <c r="L5" s="372" t="s">
        <v>16</v>
      </c>
      <c r="M5" s="326" t="s">
        <v>3</v>
      </c>
    </row>
    <row r="6" spans="1:13" ht="19.899999999999999" customHeight="1">
      <c r="A6" s="384"/>
      <c r="B6" s="385"/>
      <c r="C6" s="386"/>
      <c r="D6" s="386"/>
      <c r="E6" s="386"/>
      <c r="F6" s="375"/>
      <c r="G6" s="374"/>
      <c r="H6" s="124" t="s">
        <v>22</v>
      </c>
      <c r="I6" s="124" t="s">
        <v>15</v>
      </c>
      <c r="J6" s="124" t="s">
        <v>22</v>
      </c>
      <c r="K6" s="124" t="s">
        <v>15</v>
      </c>
      <c r="L6" s="373"/>
      <c r="M6" s="384"/>
    </row>
    <row r="7" spans="1:13" ht="19.899999999999999" customHeight="1">
      <c r="A7" s="184">
        <v>1</v>
      </c>
      <c r="B7" s="379" t="s">
        <v>34</v>
      </c>
      <c r="C7" s="380"/>
      <c r="D7" s="380"/>
      <c r="E7" s="381"/>
      <c r="F7" s="121"/>
      <c r="G7" s="53"/>
      <c r="H7" s="122"/>
      <c r="I7" s="36"/>
      <c r="J7" s="123"/>
      <c r="K7" s="42"/>
      <c r="L7" s="122"/>
      <c r="M7" s="185"/>
    </row>
    <row r="8" spans="1:13" ht="19.899999999999999" customHeight="1">
      <c r="A8" s="186"/>
      <c r="B8" s="111"/>
      <c r="C8" s="112"/>
      <c r="D8" s="364" t="s">
        <v>33</v>
      </c>
      <c r="E8" s="365"/>
      <c r="F8" s="125">
        <v>2</v>
      </c>
      <c r="G8" s="114" t="s">
        <v>30</v>
      </c>
      <c r="H8" s="116"/>
      <c r="I8" s="116">
        <f t="shared" ref="I8:I26" si="0">SUM(H8)*$F8</f>
        <v>0</v>
      </c>
      <c r="J8" s="116"/>
      <c r="K8" s="116">
        <f t="shared" ref="K8" si="1">SUM(J8)*$F8</f>
        <v>0</v>
      </c>
      <c r="L8" s="116">
        <f>+I8+K8</f>
        <v>0</v>
      </c>
      <c r="M8" s="187"/>
    </row>
    <row r="9" spans="1:13" ht="19.899999999999999" customHeight="1">
      <c r="A9" s="41"/>
      <c r="B9" s="111"/>
      <c r="C9" s="112"/>
      <c r="D9" s="370" t="s">
        <v>229</v>
      </c>
      <c r="E9" s="371"/>
      <c r="F9" s="117">
        <v>68.94</v>
      </c>
      <c r="G9" s="114" t="s">
        <v>31</v>
      </c>
      <c r="H9" s="116"/>
      <c r="I9" s="116">
        <f t="shared" si="0"/>
        <v>0</v>
      </c>
      <c r="J9" s="116"/>
      <c r="K9" s="116">
        <f t="shared" ref="K9:K26" si="2">SUM(J9)*$F9</f>
        <v>0</v>
      </c>
      <c r="L9" s="116">
        <f t="shared" ref="L9:L26" si="3">+I9+K9</f>
        <v>0</v>
      </c>
      <c r="M9" s="187"/>
    </row>
    <row r="10" spans="1:13" ht="19.899999999999999" customHeight="1">
      <c r="A10" s="186"/>
      <c r="B10" s="111"/>
      <c r="C10" s="112"/>
      <c r="D10" s="370" t="s">
        <v>228</v>
      </c>
      <c r="E10" s="371"/>
      <c r="F10" s="117">
        <v>92.6</v>
      </c>
      <c r="G10" s="114" t="s">
        <v>31</v>
      </c>
      <c r="H10" s="116"/>
      <c r="I10" s="116">
        <f t="shared" si="0"/>
        <v>0</v>
      </c>
      <c r="J10" s="116"/>
      <c r="K10" s="116">
        <f t="shared" si="2"/>
        <v>0</v>
      </c>
      <c r="L10" s="116">
        <f t="shared" si="3"/>
        <v>0</v>
      </c>
      <c r="M10" s="187"/>
    </row>
    <row r="11" spans="1:13" ht="19.899999999999999" customHeight="1">
      <c r="A11" s="186"/>
      <c r="B11" s="111"/>
      <c r="C11" s="112"/>
      <c r="D11" s="364" t="s">
        <v>36</v>
      </c>
      <c r="E11" s="365"/>
      <c r="F11" s="117">
        <v>15.82</v>
      </c>
      <c r="G11" s="114" t="s">
        <v>169</v>
      </c>
      <c r="H11" s="116"/>
      <c r="I11" s="116">
        <f t="shared" si="0"/>
        <v>0</v>
      </c>
      <c r="J11" s="116"/>
      <c r="K11" s="116">
        <f t="shared" si="2"/>
        <v>0</v>
      </c>
      <c r="L11" s="116">
        <f t="shared" si="3"/>
        <v>0</v>
      </c>
      <c r="M11" s="187"/>
    </row>
    <row r="12" spans="1:13" ht="19.899999999999999" customHeight="1">
      <c r="A12" s="186"/>
      <c r="B12" s="111"/>
      <c r="C12" s="112"/>
      <c r="D12" s="364" t="s">
        <v>35</v>
      </c>
      <c r="E12" s="365"/>
      <c r="F12" s="117">
        <v>2.83</v>
      </c>
      <c r="G12" s="114" t="s">
        <v>31</v>
      </c>
      <c r="H12" s="116"/>
      <c r="I12" s="116">
        <f t="shared" si="0"/>
        <v>0</v>
      </c>
      <c r="J12" s="116"/>
      <c r="K12" s="116">
        <f t="shared" si="2"/>
        <v>0</v>
      </c>
      <c r="L12" s="116">
        <f t="shared" si="3"/>
        <v>0</v>
      </c>
      <c r="M12" s="187"/>
    </row>
    <row r="13" spans="1:13" ht="19.899999999999999" customHeight="1">
      <c r="A13" s="41"/>
      <c r="B13" s="111"/>
      <c r="C13" s="112"/>
      <c r="D13" s="370" t="s">
        <v>127</v>
      </c>
      <c r="E13" s="371"/>
      <c r="F13" s="117">
        <v>50.5</v>
      </c>
      <c r="G13" s="114" t="s">
        <v>31</v>
      </c>
      <c r="H13" s="116"/>
      <c r="I13" s="116">
        <f t="shared" si="0"/>
        <v>0</v>
      </c>
      <c r="J13" s="116"/>
      <c r="K13" s="116">
        <f t="shared" si="2"/>
        <v>0</v>
      </c>
      <c r="L13" s="116">
        <f t="shared" si="3"/>
        <v>0</v>
      </c>
      <c r="M13" s="187"/>
    </row>
    <row r="14" spans="1:13" ht="19.899999999999999" customHeight="1">
      <c r="A14" s="186"/>
      <c r="B14" s="111"/>
      <c r="C14" s="112"/>
      <c r="D14" s="370" t="s">
        <v>239</v>
      </c>
      <c r="E14" s="371"/>
      <c r="F14" s="117">
        <v>288.95999999999998</v>
      </c>
      <c r="G14" s="114" t="s">
        <v>27</v>
      </c>
      <c r="H14" s="116"/>
      <c r="I14" s="116">
        <f t="shared" si="0"/>
        <v>0</v>
      </c>
      <c r="J14" s="116"/>
      <c r="K14" s="116">
        <f t="shared" si="2"/>
        <v>0</v>
      </c>
      <c r="L14" s="116">
        <f t="shared" si="3"/>
        <v>0</v>
      </c>
      <c r="M14" s="187"/>
    </row>
    <row r="15" spans="1:13" ht="19.899999999999999" customHeight="1">
      <c r="A15" s="186"/>
      <c r="B15" s="111"/>
      <c r="C15" s="112"/>
      <c r="D15" s="370" t="s">
        <v>230</v>
      </c>
      <c r="E15" s="371"/>
      <c r="F15" s="117">
        <v>231.17</v>
      </c>
      <c r="G15" s="114" t="s">
        <v>27</v>
      </c>
      <c r="H15" s="116"/>
      <c r="I15" s="116">
        <f t="shared" si="0"/>
        <v>0</v>
      </c>
      <c r="J15" s="116"/>
      <c r="K15" s="116">
        <f t="shared" si="2"/>
        <v>0</v>
      </c>
      <c r="L15" s="116">
        <f t="shared" si="3"/>
        <v>0</v>
      </c>
      <c r="M15" s="187"/>
    </row>
    <row r="16" spans="1:13" ht="19.899999999999999" customHeight="1">
      <c r="A16" s="186"/>
      <c r="B16" s="111"/>
      <c r="C16" s="112"/>
      <c r="D16" s="370" t="s">
        <v>231</v>
      </c>
      <c r="E16" s="371"/>
      <c r="F16" s="117">
        <v>69.349999999999994</v>
      </c>
      <c r="G16" s="114" t="s">
        <v>175</v>
      </c>
      <c r="H16" s="116"/>
      <c r="I16" s="116">
        <f t="shared" si="0"/>
        <v>0</v>
      </c>
      <c r="J16" s="116"/>
      <c r="K16" s="116">
        <f t="shared" si="2"/>
        <v>0</v>
      </c>
      <c r="L16" s="116">
        <f t="shared" si="3"/>
        <v>0</v>
      </c>
      <c r="M16" s="187"/>
    </row>
    <row r="17" spans="1:22" ht="19.899999999999999" customHeight="1">
      <c r="A17" s="186"/>
      <c r="B17" s="111"/>
      <c r="C17" s="112"/>
      <c r="D17" s="370" t="s">
        <v>37</v>
      </c>
      <c r="E17" s="371"/>
      <c r="F17" s="117">
        <v>57.79</v>
      </c>
      <c r="G17" s="114" t="s">
        <v>43</v>
      </c>
      <c r="H17" s="116"/>
      <c r="I17" s="116">
        <f t="shared" si="0"/>
        <v>0</v>
      </c>
      <c r="J17" s="116"/>
      <c r="K17" s="116">
        <f t="shared" si="2"/>
        <v>0</v>
      </c>
      <c r="L17" s="116">
        <f t="shared" si="3"/>
        <v>0</v>
      </c>
      <c r="M17" s="187"/>
    </row>
    <row r="18" spans="1:22" ht="19.899999999999999" customHeight="1">
      <c r="A18" s="186"/>
      <c r="B18" s="111"/>
      <c r="C18" s="112"/>
      <c r="D18" s="370" t="s">
        <v>232</v>
      </c>
      <c r="E18" s="371"/>
      <c r="F18" s="117">
        <v>84</v>
      </c>
      <c r="G18" s="114" t="s">
        <v>233</v>
      </c>
      <c r="H18" s="116"/>
      <c r="I18" s="116">
        <f t="shared" si="0"/>
        <v>0</v>
      </c>
      <c r="J18" s="116"/>
      <c r="K18" s="116">
        <f t="shared" si="2"/>
        <v>0</v>
      </c>
      <c r="L18" s="116">
        <f t="shared" si="3"/>
        <v>0</v>
      </c>
      <c r="M18" s="187"/>
    </row>
    <row r="19" spans="1:22" ht="19.899999999999999" customHeight="1">
      <c r="A19" s="186"/>
      <c r="B19" s="111"/>
      <c r="C19" s="112"/>
      <c r="D19" s="370" t="s">
        <v>125</v>
      </c>
      <c r="E19" s="371"/>
      <c r="F19" s="117">
        <v>803.64</v>
      </c>
      <c r="G19" s="114" t="s">
        <v>43</v>
      </c>
      <c r="H19" s="219"/>
      <c r="I19" s="116">
        <f t="shared" si="0"/>
        <v>0</v>
      </c>
      <c r="J19" s="116"/>
      <c r="K19" s="116">
        <f t="shared" si="2"/>
        <v>0</v>
      </c>
      <c r="L19" s="116">
        <f t="shared" si="3"/>
        <v>0</v>
      </c>
      <c r="M19" s="187"/>
    </row>
    <row r="20" spans="1:22" ht="19.899999999999999" customHeight="1">
      <c r="A20" s="186"/>
      <c r="B20" s="111"/>
      <c r="C20" s="112"/>
      <c r="D20" s="370" t="s">
        <v>126</v>
      </c>
      <c r="E20" s="387"/>
      <c r="F20" s="194">
        <v>474.05</v>
      </c>
      <c r="G20" s="114" t="s">
        <v>43</v>
      </c>
      <c r="H20" s="219"/>
      <c r="I20" s="116">
        <f t="shared" si="0"/>
        <v>0</v>
      </c>
      <c r="J20" s="116"/>
      <c r="K20" s="116">
        <f t="shared" si="2"/>
        <v>0</v>
      </c>
      <c r="L20" s="116">
        <f t="shared" si="3"/>
        <v>0</v>
      </c>
      <c r="M20" s="187"/>
    </row>
    <row r="21" spans="1:22" ht="19.899999999999999" customHeight="1">
      <c r="A21" s="186"/>
      <c r="B21" s="111"/>
      <c r="C21" s="112"/>
      <c r="D21" s="370" t="s">
        <v>123</v>
      </c>
      <c r="E21" s="387"/>
      <c r="F21" s="119">
        <v>2415.36</v>
      </c>
      <c r="G21" s="114" t="s">
        <v>43</v>
      </c>
      <c r="H21" s="219"/>
      <c r="I21" s="116">
        <f t="shared" si="0"/>
        <v>0</v>
      </c>
      <c r="J21" s="116"/>
      <c r="K21" s="116">
        <f t="shared" si="2"/>
        <v>0</v>
      </c>
      <c r="L21" s="116">
        <f t="shared" si="3"/>
        <v>0</v>
      </c>
      <c r="M21" s="187"/>
    </row>
    <row r="22" spans="1:22" ht="19.899999999999999" customHeight="1">
      <c r="A22" s="186"/>
      <c r="B22" s="111"/>
      <c r="C22" s="112"/>
      <c r="D22" s="370" t="s">
        <v>124</v>
      </c>
      <c r="E22" s="387"/>
      <c r="F22" s="195">
        <v>615.41999999999996</v>
      </c>
      <c r="G22" s="114" t="s">
        <v>43</v>
      </c>
      <c r="H22" s="219"/>
      <c r="I22" s="116">
        <f t="shared" si="0"/>
        <v>0</v>
      </c>
      <c r="J22" s="116"/>
      <c r="K22" s="116">
        <f t="shared" si="2"/>
        <v>0</v>
      </c>
      <c r="L22" s="116">
        <f t="shared" si="3"/>
        <v>0</v>
      </c>
      <c r="M22" s="187"/>
    </row>
    <row r="23" spans="1:22" ht="19.899999999999999" customHeight="1">
      <c r="A23" s="186"/>
      <c r="B23" s="111"/>
      <c r="C23" s="112"/>
      <c r="D23" s="370" t="s">
        <v>38</v>
      </c>
      <c r="E23" s="371"/>
      <c r="F23" s="117">
        <v>129.25</v>
      </c>
      <c r="G23" s="114" t="s">
        <v>43</v>
      </c>
      <c r="H23" s="116"/>
      <c r="I23" s="116">
        <f t="shared" si="0"/>
        <v>0</v>
      </c>
      <c r="J23" s="116"/>
      <c r="K23" s="116">
        <f t="shared" si="2"/>
        <v>0</v>
      </c>
      <c r="L23" s="116">
        <f t="shared" si="3"/>
        <v>0</v>
      </c>
      <c r="M23" s="187"/>
    </row>
    <row r="24" spans="1:22" ht="19.899999999999999" customHeight="1">
      <c r="A24" s="186"/>
      <c r="B24" s="111"/>
      <c r="C24" s="112"/>
      <c r="D24" s="370" t="s">
        <v>237</v>
      </c>
      <c r="E24" s="371"/>
      <c r="F24" s="117">
        <v>84</v>
      </c>
      <c r="G24" s="114" t="s">
        <v>27</v>
      </c>
      <c r="H24" s="116"/>
      <c r="I24" s="116">
        <f t="shared" si="0"/>
        <v>0</v>
      </c>
      <c r="J24" s="116"/>
      <c r="K24" s="116">
        <f t="shared" si="2"/>
        <v>0</v>
      </c>
      <c r="L24" s="116">
        <f t="shared" si="3"/>
        <v>0</v>
      </c>
      <c r="M24" s="187" t="s">
        <v>26</v>
      </c>
      <c r="V24" s="22"/>
    </row>
    <row r="25" spans="1:22" ht="19.899999999999999" customHeight="1">
      <c r="A25" s="186"/>
      <c r="B25" s="111"/>
      <c r="C25" s="112"/>
      <c r="D25" s="370" t="s">
        <v>170</v>
      </c>
      <c r="E25" s="371"/>
      <c r="F25" s="117">
        <v>84</v>
      </c>
      <c r="G25" s="114" t="s">
        <v>27</v>
      </c>
      <c r="H25" s="116"/>
      <c r="I25" s="116">
        <f t="shared" si="0"/>
        <v>0</v>
      </c>
      <c r="J25" s="116"/>
      <c r="K25" s="116">
        <f t="shared" si="2"/>
        <v>0</v>
      </c>
      <c r="L25" s="116">
        <f t="shared" si="3"/>
        <v>0</v>
      </c>
      <c r="M25" s="187"/>
      <c r="V25" s="24"/>
    </row>
    <row r="26" spans="1:22" ht="19.899999999999999" customHeight="1">
      <c r="A26" s="186"/>
      <c r="B26" s="111"/>
      <c r="C26" s="112"/>
      <c r="D26" s="370" t="s">
        <v>215</v>
      </c>
      <c r="E26" s="371"/>
      <c r="F26" s="117">
        <v>141</v>
      </c>
      <c r="G26" s="114" t="s">
        <v>27</v>
      </c>
      <c r="H26" s="116"/>
      <c r="I26" s="116">
        <f t="shared" si="0"/>
        <v>0</v>
      </c>
      <c r="J26" s="116"/>
      <c r="K26" s="116">
        <f t="shared" si="2"/>
        <v>0</v>
      </c>
      <c r="L26" s="116">
        <f t="shared" si="3"/>
        <v>0</v>
      </c>
      <c r="M26" s="187"/>
      <c r="V26" s="24"/>
    </row>
    <row r="27" spans="1:22" ht="19.899999999999999" customHeight="1">
      <c r="A27" s="186"/>
      <c r="B27" s="111"/>
      <c r="C27" s="112"/>
      <c r="D27" s="118"/>
      <c r="E27" s="120"/>
      <c r="F27" s="117"/>
      <c r="G27" s="114"/>
      <c r="H27" s="116"/>
      <c r="I27" s="116"/>
      <c r="J27" s="116"/>
      <c r="K27" s="116"/>
      <c r="L27" s="116"/>
      <c r="M27" s="187"/>
      <c r="V27" s="24"/>
    </row>
    <row r="28" spans="1:22" ht="19.899999999999999" customHeight="1">
      <c r="A28" s="41"/>
      <c r="B28" s="202"/>
      <c r="C28" s="132"/>
      <c r="D28" s="132" t="s">
        <v>161</v>
      </c>
      <c r="E28" s="133"/>
      <c r="F28" s="35"/>
      <c r="G28" s="41"/>
      <c r="H28" s="35"/>
      <c r="I28" s="23">
        <f>SUM(I7:I26)</f>
        <v>0</v>
      </c>
      <c r="J28" s="23"/>
      <c r="K28" s="23">
        <f t="shared" ref="K28:L28" si="4">SUM(K7:K26)</f>
        <v>0</v>
      </c>
      <c r="L28" s="23">
        <f t="shared" si="4"/>
        <v>0</v>
      </c>
      <c r="M28" s="189" t="s">
        <v>26</v>
      </c>
    </row>
    <row r="29" spans="1:22" ht="19.899999999999999" customHeight="1">
      <c r="A29" s="186"/>
      <c r="B29" s="202"/>
      <c r="C29" s="132"/>
      <c r="D29" s="132"/>
      <c r="E29" s="132"/>
      <c r="F29" s="231"/>
      <c r="G29" s="186"/>
      <c r="H29" s="231"/>
      <c r="I29" s="23"/>
      <c r="J29" s="170"/>
      <c r="K29" s="23"/>
      <c r="L29" s="232"/>
      <c r="M29" s="189"/>
    </row>
    <row r="30" spans="1:22" ht="19.899999999999999" customHeight="1">
      <c r="A30" s="186">
        <v>2</v>
      </c>
      <c r="B30" s="382" t="s">
        <v>39</v>
      </c>
      <c r="C30" s="383"/>
      <c r="D30" s="383"/>
      <c r="E30" s="383"/>
      <c r="F30" s="48"/>
      <c r="G30" s="48"/>
      <c r="H30" s="48"/>
      <c r="I30" s="49"/>
      <c r="J30" s="44"/>
      <c r="K30" s="49"/>
      <c r="L30" s="50"/>
      <c r="M30" s="188"/>
    </row>
    <row r="31" spans="1:22" ht="40.15" customHeight="1">
      <c r="A31" s="186"/>
      <c r="B31" s="111"/>
      <c r="C31" s="112"/>
      <c r="D31" s="377" t="s">
        <v>241</v>
      </c>
      <c r="E31" s="378"/>
      <c r="F31" s="125">
        <v>217</v>
      </c>
      <c r="G31" s="126" t="s">
        <v>27</v>
      </c>
      <c r="H31" s="116"/>
      <c r="I31" s="116">
        <f t="shared" ref="I31:I41" si="5">SUM(H31)*$F31</f>
        <v>0</v>
      </c>
      <c r="J31" s="116"/>
      <c r="K31" s="116">
        <f t="shared" ref="K31" si="6">SUM(J31)*$F31</f>
        <v>0</v>
      </c>
      <c r="L31" s="116">
        <f t="shared" ref="L31" si="7">+I31+K31</f>
        <v>0</v>
      </c>
      <c r="M31" s="116"/>
    </row>
    <row r="32" spans="1:22" ht="19.899999999999999" customHeight="1">
      <c r="A32" s="186"/>
      <c r="B32" s="111"/>
      <c r="C32" s="112"/>
      <c r="D32" s="118" t="s">
        <v>242</v>
      </c>
      <c r="E32" s="113"/>
      <c r="F32" s="125">
        <v>51</v>
      </c>
      <c r="G32" s="127" t="s">
        <v>58</v>
      </c>
      <c r="H32" s="116"/>
      <c r="I32" s="116">
        <f t="shared" si="5"/>
        <v>0</v>
      </c>
      <c r="J32" s="116"/>
      <c r="K32" s="116">
        <f t="shared" ref="K32:K41" si="8">SUM(J32)*$F32</f>
        <v>0</v>
      </c>
      <c r="L32" s="116">
        <f t="shared" ref="L32:L41" si="9">+I32+K32</f>
        <v>0</v>
      </c>
      <c r="M32" s="116"/>
    </row>
    <row r="33" spans="1:15" ht="19.899999999999999" customHeight="1">
      <c r="A33" s="186"/>
      <c r="B33" s="111"/>
      <c r="C33" s="112"/>
      <c r="D33" s="118" t="s">
        <v>179</v>
      </c>
      <c r="E33" s="113"/>
      <c r="F33" s="125">
        <v>5</v>
      </c>
      <c r="G33" s="127" t="s">
        <v>41</v>
      </c>
      <c r="H33" s="116"/>
      <c r="I33" s="116">
        <f t="shared" si="5"/>
        <v>0</v>
      </c>
      <c r="J33" s="116"/>
      <c r="K33" s="116">
        <f t="shared" si="8"/>
        <v>0</v>
      </c>
      <c r="L33" s="116">
        <f t="shared" si="9"/>
        <v>0</v>
      </c>
      <c r="M33" s="116"/>
    </row>
    <row r="34" spans="1:15" ht="19.899999999999999" customHeight="1">
      <c r="A34" s="186"/>
      <c r="B34" s="111"/>
      <c r="C34" s="112"/>
      <c r="D34" s="370" t="s">
        <v>177</v>
      </c>
      <c r="E34" s="364"/>
      <c r="F34" s="125">
        <v>1414</v>
      </c>
      <c r="G34" s="126" t="s">
        <v>178</v>
      </c>
      <c r="H34" s="116"/>
      <c r="I34" s="116">
        <f t="shared" si="5"/>
        <v>0</v>
      </c>
      <c r="J34" s="116"/>
      <c r="K34" s="116">
        <f t="shared" si="8"/>
        <v>0</v>
      </c>
      <c r="L34" s="116">
        <f t="shared" si="9"/>
        <v>0</v>
      </c>
      <c r="M34" s="116"/>
    </row>
    <row r="35" spans="1:15" ht="19.899999999999999" customHeight="1">
      <c r="A35" s="186"/>
      <c r="B35" s="111"/>
      <c r="C35" s="112"/>
      <c r="D35" s="370" t="s">
        <v>171</v>
      </c>
      <c r="E35" s="365"/>
      <c r="F35" s="125">
        <v>117</v>
      </c>
      <c r="G35" s="127" t="s">
        <v>42</v>
      </c>
      <c r="H35" s="116"/>
      <c r="I35" s="116">
        <f t="shared" si="5"/>
        <v>0</v>
      </c>
      <c r="J35" s="116"/>
      <c r="K35" s="116">
        <f t="shared" si="8"/>
        <v>0</v>
      </c>
      <c r="L35" s="116">
        <f t="shared" si="9"/>
        <v>0</v>
      </c>
      <c r="M35" s="116"/>
      <c r="O35" s="5"/>
    </row>
    <row r="36" spans="1:15" ht="19.899999999999999" customHeight="1">
      <c r="A36" s="186"/>
      <c r="B36" s="111"/>
      <c r="C36" s="112"/>
      <c r="D36" s="118" t="s">
        <v>172</v>
      </c>
      <c r="E36" s="113"/>
      <c r="F36" s="125">
        <v>4</v>
      </c>
      <c r="G36" s="127" t="s">
        <v>42</v>
      </c>
      <c r="H36" s="116"/>
      <c r="I36" s="116">
        <f t="shared" si="5"/>
        <v>0</v>
      </c>
      <c r="J36" s="116"/>
      <c r="K36" s="116">
        <f t="shared" si="8"/>
        <v>0</v>
      </c>
      <c r="L36" s="116">
        <f t="shared" si="9"/>
        <v>0</v>
      </c>
      <c r="M36" s="116"/>
      <c r="O36" s="5"/>
    </row>
    <row r="37" spans="1:15" ht="19.899999999999999" customHeight="1">
      <c r="A37" s="186"/>
      <c r="B37" s="111"/>
      <c r="C37" s="112"/>
      <c r="D37" s="370" t="s">
        <v>173</v>
      </c>
      <c r="E37" s="365"/>
      <c r="F37" s="125">
        <v>57</v>
      </c>
      <c r="G37" s="126" t="s">
        <v>42</v>
      </c>
      <c r="H37" s="116"/>
      <c r="I37" s="116">
        <f t="shared" si="5"/>
        <v>0</v>
      </c>
      <c r="J37" s="116"/>
      <c r="K37" s="116">
        <f t="shared" si="8"/>
        <v>0</v>
      </c>
      <c r="L37" s="116">
        <f t="shared" si="9"/>
        <v>0</v>
      </c>
      <c r="M37" s="116"/>
      <c r="O37" s="5"/>
    </row>
    <row r="38" spans="1:15" ht="19.899999999999999" customHeight="1">
      <c r="A38" s="186"/>
      <c r="B38" s="111"/>
      <c r="C38" s="112"/>
      <c r="D38" s="370" t="s">
        <v>174</v>
      </c>
      <c r="E38" s="365"/>
      <c r="F38" s="125">
        <v>23</v>
      </c>
      <c r="G38" s="126" t="s">
        <v>8</v>
      </c>
      <c r="H38" s="116"/>
      <c r="I38" s="116">
        <f t="shared" si="5"/>
        <v>0</v>
      </c>
      <c r="J38" s="116"/>
      <c r="K38" s="116">
        <f t="shared" si="8"/>
        <v>0</v>
      </c>
      <c r="L38" s="116">
        <f t="shared" si="9"/>
        <v>0</v>
      </c>
      <c r="M38" s="116"/>
      <c r="O38" s="5"/>
    </row>
    <row r="39" spans="1:15" ht="19.899999999999999" customHeight="1">
      <c r="A39" s="186"/>
      <c r="B39" s="111"/>
      <c r="C39" s="112"/>
      <c r="D39" s="128" t="s">
        <v>176</v>
      </c>
      <c r="E39" s="120"/>
      <c r="F39" s="125">
        <v>60</v>
      </c>
      <c r="G39" s="126" t="s">
        <v>41</v>
      </c>
      <c r="H39" s="116"/>
      <c r="I39" s="116">
        <f t="shared" si="5"/>
        <v>0</v>
      </c>
      <c r="J39" s="116"/>
      <c r="K39" s="116">
        <f t="shared" si="8"/>
        <v>0</v>
      </c>
      <c r="L39" s="116">
        <f t="shared" si="9"/>
        <v>0</v>
      </c>
      <c r="M39" s="116"/>
    </row>
    <row r="40" spans="1:15" ht="19.899999999999999" customHeight="1">
      <c r="A40" s="186"/>
      <c r="B40" s="111"/>
      <c r="C40" s="112"/>
      <c r="D40" s="128" t="s">
        <v>57</v>
      </c>
      <c r="E40" s="120"/>
      <c r="F40" s="125">
        <v>12</v>
      </c>
      <c r="G40" s="126" t="s">
        <v>42</v>
      </c>
      <c r="H40" s="116"/>
      <c r="I40" s="116">
        <f t="shared" si="5"/>
        <v>0</v>
      </c>
      <c r="J40" s="116"/>
      <c r="K40" s="116">
        <f t="shared" si="8"/>
        <v>0</v>
      </c>
      <c r="L40" s="116">
        <f t="shared" si="9"/>
        <v>0</v>
      </c>
      <c r="M40" s="116" t="s">
        <v>26</v>
      </c>
    </row>
    <row r="41" spans="1:15" ht="19.899999999999999" customHeight="1">
      <c r="A41" s="186"/>
      <c r="B41" s="111"/>
      <c r="C41" s="112"/>
      <c r="D41" s="118" t="s">
        <v>206</v>
      </c>
      <c r="E41" s="113"/>
      <c r="F41" s="125">
        <v>215.74</v>
      </c>
      <c r="G41" s="127" t="s">
        <v>27</v>
      </c>
      <c r="H41" s="116"/>
      <c r="I41" s="116">
        <f t="shared" si="5"/>
        <v>0</v>
      </c>
      <c r="J41" s="116"/>
      <c r="K41" s="116">
        <f t="shared" si="8"/>
        <v>0</v>
      </c>
      <c r="L41" s="116">
        <f t="shared" si="9"/>
        <v>0</v>
      </c>
      <c r="M41" s="116"/>
    </row>
    <row r="42" spans="1:15" ht="19.899999999999999" customHeight="1">
      <c r="A42" s="186"/>
      <c r="B42" s="111"/>
      <c r="C42" s="112"/>
      <c r="D42" s="118"/>
      <c r="E42" s="113"/>
      <c r="F42" s="125"/>
      <c r="G42" s="127"/>
      <c r="H42" s="117"/>
      <c r="I42" s="116"/>
      <c r="J42" s="117"/>
      <c r="K42" s="116"/>
      <c r="L42" s="115"/>
      <c r="M42" s="187"/>
    </row>
    <row r="43" spans="1:15" ht="19.899999999999999" customHeight="1">
      <c r="A43" s="41"/>
      <c r="B43" s="202"/>
      <c r="C43" s="132"/>
      <c r="D43" s="132" t="s">
        <v>40</v>
      </c>
      <c r="E43" s="133"/>
      <c r="F43" s="35"/>
      <c r="G43" s="41"/>
      <c r="H43" s="35"/>
      <c r="I43" s="23">
        <f>SUM(I30:I41)</f>
        <v>0</v>
      </c>
      <c r="J43" s="23"/>
      <c r="K43" s="23">
        <f>SUM(K30:K41)</f>
        <v>0</v>
      </c>
      <c r="L43" s="23">
        <f>SUM(L30:L41)</f>
        <v>0</v>
      </c>
      <c r="M43" s="189"/>
    </row>
    <row r="44" spans="1:15" ht="19.899999999999999" customHeight="1">
      <c r="A44" s="186"/>
      <c r="B44" s="111"/>
      <c r="C44" s="112"/>
      <c r="D44" s="118"/>
      <c r="E44" s="113"/>
      <c r="F44" s="125"/>
      <c r="G44" s="127"/>
      <c r="H44" s="117"/>
      <c r="I44" s="116"/>
      <c r="J44" s="117"/>
      <c r="K44" s="116"/>
      <c r="L44" s="115"/>
      <c r="M44" s="187"/>
    </row>
    <row r="45" spans="1:15" ht="19.899999999999999" customHeight="1">
      <c r="A45" s="186"/>
      <c r="B45" s="111"/>
      <c r="C45" s="112"/>
      <c r="D45" s="118"/>
      <c r="E45" s="113"/>
      <c r="F45" s="237"/>
      <c r="G45" s="127"/>
      <c r="H45" s="117"/>
      <c r="I45" s="116"/>
      <c r="J45" s="117"/>
      <c r="K45" s="116"/>
      <c r="L45" s="238"/>
      <c r="M45" s="187"/>
    </row>
    <row r="46" spans="1:15" ht="19.899999999999999" customHeight="1">
      <c r="A46" s="41">
        <v>3</v>
      </c>
      <c r="B46" s="37" t="s">
        <v>59</v>
      </c>
      <c r="C46" s="110"/>
      <c r="D46" s="46"/>
      <c r="E46" s="51"/>
      <c r="F46" s="40"/>
      <c r="G46" s="41"/>
      <c r="H46" s="35"/>
      <c r="I46" s="23"/>
      <c r="J46" s="35"/>
      <c r="K46" s="23"/>
      <c r="L46" s="50"/>
      <c r="M46" s="189"/>
    </row>
    <row r="47" spans="1:15" ht="19.899999999999999" customHeight="1">
      <c r="A47" s="140"/>
      <c r="B47" s="136"/>
      <c r="C47" s="196"/>
      <c r="D47" s="137" t="s">
        <v>60</v>
      </c>
      <c r="E47" s="138"/>
      <c r="F47" s="139">
        <f>413*1.15</f>
        <v>474.95</v>
      </c>
      <c r="G47" s="140" t="s">
        <v>27</v>
      </c>
      <c r="H47" s="142"/>
      <c r="I47" s="142">
        <f t="shared" ref="I47:I74" si="10">F47*H47</f>
        <v>0</v>
      </c>
      <c r="J47" s="142"/>
      <c r="K47" s="142">
        <f t="shared" ref="K47" si="11">F47*J47</f>
        <v>0</v>
      </c>
      <c r="L47" s="142">
        <f t="shared" ref="L47" si="12">I47+K47</f>
        <v>0</v>
      </c>
      <c r="M47" s="190"/>
    </row>
    <row r="48" spans="1:15" ht="19.899999999999999" customHeight="1">
      <c r="A48" s="140"/>
      <c r="B48" s="136"/>
      <c r="C48" s="196"/>
      <c r="D48" s="137" t="s">
        <v>181</v>
      </c>
      <c r="E48" s="138"/>
      <c r="F48" s="139">
        <v>284</v>
      </c>
      <c r="G48" s="140" t="s">
        <v>41</v>
      </c>
      <c r="H48" s="142"/>
      <c r="I48" s="142">
        <f t="shared" si="10"/>
        <v>0</v>
      </c>
      <c r="J48" s="142"/>
      <c r="K48" s="142">
        <f t="shared" ref="K48:K74" si="13">F48*J48</f>
        <v>0</v>
      </c>
      <c r="L48" s="142">
        <f t="shared" ref="L48:L74" si="14">I48+K48</f>
        <v>0</v>
      </c>
      <c r="M48" s="190"/>
    </row>
    <row r="49" spans="1:13" ht="19.899999999999999" customHeight="1">
      <c r="A49" s="140"/>
      <c r="B49" s="136"/>
      <c r="C49" s="196"/>
      <c r="D49" s="137" t="s">
        <v>62</v>
      </c>
      <c r="E49" s="138"/>
      <c r="F49" s="139">
        <f>480*1.08</f>
        <v>518.40000000000009</v>
      </c>
      <c r="G49" s="140" t="s">
        <v>27</v>
      </c>
      <c r="H49" s="142"/>
      <c r="I49" s="142">
        <f t="shared" si="10"/>
        <v>0</v>
      </c>
      <c r="J49" s="142"/>
      <c r="K49" s="142">
        <f t="shared" si="13"/>
        <v>0</v>
      </c>
      <c r="L49" s="142">
        <f t="shared" si="14"/>
        <v>0</v>
      </c>
      <c r="M49" s="190"/>
    </row>
    <row r="50" spans="1:13" ht="19.899999999999999" customHeight="1">
      <c r="A50" s="140"/>
      <c r="B50" s="136"/>
      <c r="C50" s="196"/>
      <c r="D50" s="137" t="s">
        <v>61</v>
      </c>
      <c r="E50" s="138"/>
      <c r="F50" s="139">
        <f>178*1.08</f>
        <v>192.24</v>
      </c>
      <c r="G50" s="140" t="s">
        <v>27</v>
      </c>
      <c r="H50" s="142"/>
      <c r="I50" s="142">
        <f t="shared" si="10"/>
        <v>0</v>
      </c>
      <c r="J50" s="142"/>
      <c r="K50" s="142">
        <f t="shared" si="13"/>
        <v>0</v>
      </c>
      <c r="L50" s="142">
        <f t="shared" si="14"/>
        <v>0</v>
      </c>
      <c r="M50" s="190"/>
    </row>
    <row r="51" spans="1:13" ht="19.899999999999999" customHeight="1">
      <c r="A51" s="140"/>
      <c r="B51" s="136"/>
      <c r="C51" s="196"/>
      <c r="D51" s="137" t="s">
        <v>63</v>
      </c>
      <c r="E51" s="138"/>
      <c r="F51" s="139">
        <v>518.4</v>
      </c>
      <c r="G51" s="140" t="s">
        <v>27</v>
      </c>
      <c r="H51" s="142"/>
      <c r="I51" s="142">
        <f t="shared" si="10"/>
        <v>0</v>
      </c>
      <c r="J51" s="142"/>
      <c r="K51" s="142">
        <f t="shared" si="13"/>
        <v>0</v>
      </c>
      <c r="L51" s="142">
        <f t="shared" si="14"/>
        <v>0</v>
      </c>
      <c r="M51" s="190"/>
    </row>
    <row r="52" spans="1:13" ht="19.899999999999999" customHeight="1">
      <c r="A52" s="140"/>
      <c r="B52" s="136"/>
      <c r="C52" s="196"/>
      <c r="D52" s="137" t="s">
        <v>64</v>
      </c>
      <c r="E52" s="138"/>
      <c r="F52" s="139">
        <v>192.24</v>
      </c>
      <c r="G52" s="140" t="s">
        <v>27</v>
      </c>
      <c r="H52" s="142"/>
      <c r="I52" s="142">
        <f t="shared" si="10"/>
        <v>0</v>
      </c>
      <c r="J52" s="142"/>
      <c r="K52" s="142">
        <f t="shared" si="13"/>
        <v>0</v>
      </c>
      <c r="L52" s="142">
        <f t="shared" si="14"/>
        <v>0</v>
      </c>
      <c r="M52" s="190"/>
    </row>
    <row r="53" spans="1:13" ht="19.899999999999999" customHeight="1">
      <c r="A53" s="140"/>
      <c r="B53" s="136"/>
      <c r="C53" s="196"/>
      <c r="D53" s="137" t="s">
        <v>98</v>
      </c>
      <c r="E53" s="138"/>
      <c r="F53" s="139">
        <f>(148.5*1.1)-F54</f>
        <v>159.66920000000002</v>
      </c>
      <c r="G53" s="140" t="s">
        <v>27</v>
      </c>
      <c r="H53" s="142"/>
      <c r="I53" s="142">
        <f t="shared" si="10"/>
        <v>0</v>
      </c>
      <c r="J53" s="142"/>
      <c r="K53" s="142">
        <f t="shared" si="13"/>
        <v>0</v>
      </c>
      <c r="L53" s="142">
        <f t="shared" si="14"/>
        <v>0</v>
      </c>
      <c r="M53" s="190"/>
    </row>
    <row r="54" spans="1:13" ht="19.899999999999999" customHeight="1">
      <c r="A54" s="140"/>
      <c r="B54" s="136"/>
      <c r="C54" s="196"/>
      <c r="D54" s="137" t="s">
        <v>99</v>
      </c>
      <c r="E54" s="138"/>
      <c r="F54" s="139">
        <f>(2.15*1.6)*1.07</f>
        <v>3.6808000000000001</v>
      </c>
      <c r="G54" s="140" t="s">
        <v>27</v>
      </c>
      <c r="H54" s="142"/>
      <c r="I54" s="142">
        <f t="shared" si="10"/>
        <v>0</v>
      </c>
      <c r="J54" s="142"/>
      <c r="K54" s="142">
        <f t="shared" si="13"/>
        <v>0</v>
      </c>
      <c r="L54" s="142">
        <f t="shared" si="14"/>
        <v>0</v>
      </c>
      <c r="M54" s="190"/>
    </row>
    <row r="55" spans="1:13" ht="19.899999999999999" customHeight="1">
      <c r="A55" s="140"/>
      <c r="B55" s="136"/>
      <c r="C55" s="196"/>
      <c r="D55" s="137" t="s">
        <v>100</v>
      </c>
      <c r="E55" s="138"/>
      <c r="F55" s="139">
        <f>(205-148)*1.35</f>
        <v>76.95</v>
      </c>
      <c r="G55" s="140" t="s">
        <v>27</v>
      </c>
      <c r="H55" s="142"/>
      <c r="I55" s="142">
        <f t="shared" si="10"/>
        <v>0</v>
      </c>
      <c r="J55" s="142"/>
      <c r="K55" s="142">
        <f t="shared" si="13"/>
        <v>0</v>
      </c>
      <c r="L55" s="142">
        <f t="shared" si="14"/>
        <v>0</v>
      </c>
      <c r="M55" s="190"/>
    </row>
    <row r="56" spans="1:13" ht="19.899999999999999" customHeight="1">
      <c r="A56" s="140"/>
      <c r="B56" s="136"/>
      <c r="C56" s="196"/>
      <c r="D56" s="137" t="s">
        <v>195</v>
      </c>
      <c r="E56" s="138"/>
      <c r="F56" s="139">
        <v>130</v>
      </c>
      <c r="G56" s="140" t="s">
        <v>27</v>
      </c>
      <c r="H56" s="142"/>
      <c r="I56" s="142">
        <f t="shared" si="10"/>
        <v>0</v>
      </c>
      <c r="J56" s="142"/>
      <c r="K56" s="142">
        <f t="shared" si="13"/>
        <v>0</v>
      </c>
      <c r="L56" s="142">
        <f t="shared" si="14"/>
        <v>0</v>
      </c>
      <c r="M56" s="190"/>
    </row>
    <row r="57" spans="1:13" ht="19.899999999999999" customHeight="1">
      <c r="A57" s="140"/>
      <c r="B57" s="136"/>
      <c r="C57" s="196"/>
      <c r="D57" s="137" t="s">
        <v>101</v>
      </c>
      <c r="E57" s="138"/>
      <c r="F57" s="139">
        <f>((2.15+1.6)*2)*2.8</f>
        <v>21</v>
      </c>
      <c r="G57" s="140" t="s">
        <v>27</v>
      </c>
      <c r="H57" s="142"/>
      <c r="I57" s="142">
        <f t="shared" si="10"/>
        <v>0</v>
      </c>
      <c r="J57" s="142"/>
      <c r="K57" s="142">
        <f t="shared" si="13"/>
        <v>0</v>
      </c>
      <c r="L57" s="142">
        <f t="shared" si="14"/>
        <v>0</v>
      </c>
      <c r="M57" s="190"/>
    </row>
    <row r="58" spans="1:13" ht="19.899999999999999" customHeight="1">
      <c r="A58" s="140"/>
      <c r="B58" s="136"/>
      <c r="C58" s="196"/>
      <c r="D58" s="137" t="s">
        <v>180</v>
      </c>
      <c r="E58" s="138"/>
      <c r="F58" s="139">
        <f>148.5*1.1</f>
        <v>163.35000000000002</v>
      </c>
      <c r="G58" s="140" t="s">
        <v>27</v>
      </c>
      <c r="H58" s="142"/>
      <c r="I58" s="142">
        <f t="shared" si="10"/>
        <v>0</v>
      </c>
      <c r="J58" s="142"/>
      <c r="K58" s="142">
        <f t="shared" si="13"/>
        <v>0</v>
      </c>
      <c r="L58" s="142">
        <f t="shared" si="14"/>
        <v>0</v>
      </c>
      <c r="M58" s="190"/>
    </row>
    <row r="59" spans="1:13" ht="19.899999999999999" customHeight="1">
      <c r="A59" s="140"/>
      <c r="B59" s="136"/>
      <c r="C59" s="196"/>
      <c r="D59" s="137" t="s">
        <v>94</v>
      </c>
      <c r="E59" s="138"/>
      <c r="F59" s="139">
        <f>148.5*1.1</f>
        <v>163.35000000000002</v>
      </c>
      <c r="G59" s="140" t="s">
        <v>27</v>
      </c>
      <c r="H59" s="142"/>
      <c r="I59" s="142">
        <f t="shared" si="10"/>
        <v>0</v>
      </c>
      <c r="J59" s="142"/>
      <c r="K59" s="142">
        <f t="shared" si="13"/>
        <v>0</v>
      </c>
      <c r="L59" s="142">
        <f t="shared" si="14"/>
        <v>0</v>
      </c>
      <c r="M59" s="190"/>
    </row>
    <row r="60" spans="1:13" ht="19.899999999999999" customHeight="1">
      <c r="A60" s="140"/>
      <c r="B60" s="136"/>
      <c r="C60" s="196"/>
      <c r="D60" s="137" t="s">
        <v>248</v>
      </c>
      <c r="E60" s="138"/>
      <c r="F60" s="141">
        <v>6</v>
      </c>
      <c r="G60" s="140" t="s">
        <v>28</v>
      </c>
      <c r="H60" s="142"/>
      <c r="I60" s="142">
        <f t="shared" si="10"/>
        <v>0</v>
      </c>
      <c r="J60" s="142"/>
      <c r="K60" s="142">
        <f t="shared" si="13"/>
        <v>0</v>
      </c>
      <c r="L60" s="142">
        <f t="shared" si="14"/>
        <v>0</v>
      </c>
      <c r="M60" s="190"/>
    </row>
    <row r="61" spans="1:13" ht="19.899999999999999" customHeight="1">
      <c r="A61" s="140"/>
      <c r="B61" s="136"/>
      <c r="C61" s="196"/>
      <c r="D61" s="137" t="s">
        <v>249</v>
      </c>
      <c r="E61" s="138"/>
      <c r="F61" s="141">
        <v>3</v>
      </c>
      <c r="G61" s="140" t="s">
        <v>28</v>
      </c>
      <c r="H61" s="142"/>
      <c r="I61" s="142">
        <f t="shared" si="10"/>
        <v>0</v>
      </c>
      <c r="J61" s="142"/>
      <c r="K61" s="142">
        <f t="shared" si="13"/>
        <v>0</v>
      </c>
      <c r="L61" s="142">
        <f t="shared" si="14"/>
        <v>0</v>
      </c>
      <c r="M61" s="190"/>
    </row>
    <row r="62" spans="1:13" ht="19.899999999999999" customHeight="1">
      <c r="A62" s="140"/>
      <c r="B62" s="136"/>
      <c r="C62" s="196"/>
      <c r="D62" s="137" t="s">
        <v>250</v>
      </c>
      <c r="E62" s="143"/>
      <c r="F62" s="141">
        <v>4</v>
      </c>
      <c r="G62" s="140" t="s">
        <v>28</v>
      </c>
      <c r="H62" s="142"/>
      <c r="I62" s="142">
        <f t="shared" si="10"/>
        <v>0</v>
      </c>
      <c r="J62" s="142"/>
      <c r="K62" s="142">
        <f t="shared" si="13"/>
        <v>0</v>
      </c>
      <c r="L62" s="142">
        <f t="shared" si="14"/>
        <v>0</v>
      </c>
      <c r="M62" s="190"/>
    </row>
    <row r="63" spans="1:13" ht="19.899999999999999" customHeight="1">
      <c r="A63" s="140"/>
      <c r="B63" s="136"/>
      <c r="C63" s="196"/>
      <c r="D63" s="137" t="s">
        <v>251</v>
      </c>
      <c r="E63" s="138"/>
      <c r="F63" s="141">
        <v>1</v>
      </c>
      <c r="G63" s="140" t="s">
        <v>28</v>
      </c>
      <c r="H63" s="142"/>
      <c r="I63" s="142">
        <f t="shared" si="10"/>
        <v>0</v>
      </c>
      <c r="J63" s="142"/>
      <c r="K63" s="142">
        <f t="shared" si="13"/>
        <v>0</v>
      </c>
      <c r="L63" s="142">
        <f t="shared" si="14"/>
        <v>0</v>
      </c>
      <c r="M63" s="190"/>
    </row>
    <row r="64" spans="1:13" ht="19.899999999999999" customHeight="1">
      <c r="A64" s="140"/>
      <c r="B64" s="136"/>
      <c r="C64" s="196"/>
      <c r="D64" s="137" t="s">
        <v>252</v>
      </c>
      <c r="E64" s="143"/>
      <c r="F64" s="141">
        <v>5</v>
      </c>
      <c r="G64" s="140" t="s">
        <v>28</v>
      </c>
      <c r="H64" s="142"/>
      <c r="I64" s="142">
        <f t="shared" si="10"/>
        <v>0</v>
      </c>
      <c r="J64" s="142"/>
      <c r="K64" s="142">
        <f t="shared" si="13"/>
        <v>0</v>
      </c>
      <c r="L64" s="142">
        <f t="shared" si="14"/>
        <v>0</v>
      </c>
      <c r="M64" s="190"/>
    </row>
    <row r="65" spans="1:13" ht="19.899999999999999" customHeight="1">
      <c r="A65" s="140"/>
      <c r="B65" s="136"/>
      <c r="C65" s="196"/>
      <c r="D65" s="137" t="s">
        <v>253</v>
      </c>
      <c r="E65" s="144"/>
      <c r="F65" s="141">
        <v>7</v>
      </c>
      <c r="G65" s="140" t="s">
        <v>28</v>
      </c>
      <c r="H65" s="142"/>
      <c r="I65" s="142">
        <f t="shared" si="10"/>
        <v>0</v>
      </c>
      <c r="J65" s="142"/>
      <c r="K65" s="142">
        <f t="shared" si="13"/>
        <v>0</v>
      </c>
      <c r="L65" s="142">
        <f t="shared" si="14"/>
        <v>0</v>
      </c>
      <c r="M65" s="190"/>
    </row>
    <row r="66" spans="1:13" ht="19.899999999999999" customHeight="1">
      <c r="A66" s="140"/>
      <c r="B66" s="136"/>
      <c r="C66" s="196"/>
      <c r="D66" s="389" t="s">
        <v>254</v>
      </c>
      <c r="E66" s="390"/>
      <c r="F66" s="141">
        <v>1</v>
      </c>
      <c r="G66" s="140" t="s">
        <v>28</v>
      </c>
      <c r="H66" s="142"/>
      <c r="I66" s="142">
        <f t="shared" si="10"/>
        <v>0</v>
      </c>
      <c r="J66" s="142"/>
      <c r="K66" s="142">
        <f t="shared" si="13"/>
        <v>0</v>
      </c>
      <c r="L66" s="142">
        <f t="shared" si="14"/>
        <v>0</v>
      </c>
      <c r="M66" s="190"/>
    </row>
    <row r="67" spans="1:13" ht="19.899999999999999" customHeight="1">
      <c r="A67" s="140"/>
      <c r="B67" s="136"/>
      <c r="C67" s="196"/>
      <c r="D67" s="137" t="s">
        <v>103</v>
      </c>
      <c r="E67" s="145"/>
      <c r="F67" s="141">
        <f>SUM(P67:P67)</f>
        <v>0</v>
      </c>
      <c r="G67" s="140" t="s">
        <v>41</v>
      </c>
      <c r="H67" s="142"/>
      <c r="I67" s="142">
        <f t="shared" si="10"/>
        <v>0</v>
      </c>
      <c r="J67" s="142"/>
      <c r="K67" s="142">
        <f t="shared" si="13"/>
        <v>0</v>
      </c>
      <c r="L67" s="142">
        <f t="shared" si="14"/>
        <v>0</v>
      </c>
      <c r="M67" s="190"/>
    </row>
    <row r="68" spans="1:13" ht="19.899999999999999" customHeight="1">
      <c r="A68" s="140"/>
      <c r="B68" s="136"/>
      <c r="C68" s="196"/>
      <c r="D68" s="137" t="s">
        <v>182</v>
      </c>
      <c r="E68" s="138"/>
      <c r="F68" s="141">
        <v>25</v>
      </c>
      <c r="G68" s="140" t="s">
        <v>27</v>
      </c>
      <c r="H68" s="142"/>
      <c r="I68" s="142">
        <f t="shared" si="10"/>
        <v>0</v>
      </c>
      <c r="J68" s="142"/>
      <c r="K68" s="142">
        <f t="shared" si="13"/>
        <v>0</v>
      </c>
      <c r="L68" s="142">
        <f t="shared" si="14"/>
        <v>0</v>
      </c>
      <c r="M68" s="190"/>
    </row>
    <row r="69" spans="1:13" ht="19.899999999999999" customHeight="1">
      <c r="A69" s="140"/>
      <c r="B69" s="136"/>
      <c r="C69" s="196"/>
      <c r="D69" s="137" t="s">
        <v>183</v>
      </c>
      <c r="E69" s="138"/>
      <c r="F69" s="141">
        <f>1.25*5.9*2*1.1</f>
        <v>16.225000000000001</v>
      </c>
      <c r="G69" s="140" t="s">
        <v>27</v>
      </c>
      <c r="H69" s="142"/>
      <c r="I69" s="142">
        <f t="shared" si="10"/>
        <v>0</v>
      </c>
      <c r="J69" s="142"/>
      <c r="K69" s="142">
        <f t="shared" si="13"/>
        <v>0</v>
      </c>
      <c r="L69" s="142">
        <f t="shared" si="14"/>
        <v>0</v>
      </c>
      <c r="M69" s="190"/>
    </row>
    <row r="70" spans="1:13" ht="19.899999999999999" customHeight="1">
      <c r="A70" s="140"/>
      <c r="B70" s="136"/>
      <c r="C70" s="196"/>
      <c r="D70" s="389" t="s">
        <v>104</v>
      </c>
      <c r="E70" s="390"/>
      <c r="F70" s="141">
        <v>10.35</v>
      </c>
      <c r="G70" s="140" t="s">
        <v>27</v>
      </c>
      <c r="H70" s="142"/>
      <c r="I70" s="142">
        <f t="shared" si="10"/>
        <v>0</v>
      </c>
      <c r="J70" s="142"/>
      <c r="K70" s="142">
        <f t="shared" si="13"/>
        <v>0</v>
      </c>
      <c r="L70" s="142">
        <f t="shared" si="14"/>
        <v>0</v>
      </c>
      <c r="M70" s="190"/>
    </row>
    <row r="71" spans="1:13" ht="19.899999999999999" customHeight="1">
      <c r="A71" s="140"/>
      <c r="B71" s="136"/>
      <c r="C71" s="196"/>
      <c r="D71" s="137" t="s">
        <v>95</v>
      </c>
      <c r="E71" s="138"/>
      <c r="F71" s="141">
        <v>4</v>
      </c>
      <c r="G71" s="140" t="s">
        <v>28</v>
      </c>
      <c r="H71" s="142"/>
      <c r="I71" s="142">
        <f t="shared" si="10"/>
        <v>0</v>
      </c>
      <c r="J71" s="142"/>
      <c r="K71" s="142">
        <f t="shared" si="13"/>
        <v>0</v>
      </c>
      <c r="L71" s="142">
        <f t="shared" si="14"/>
        <v>0</v>
      </c>
      <c r="M71" s="190"/>
    </row>
    <row r="72" spans="1:13" ht="19.899999999999999" customHeight="1">
      <c r="A72" s="140"/>
      <c r="B72" s="136"/>
      <c r="C72" s="196"/>
      <c r="D72" s="137" t="s">
        <v>184</v>
      </c>
      <c r="E72" s="138"/>
      <c r="F72" s="141">
        <v>3</v>
      </c>
      <c r="G72" s="140" t="s">
        <v>41</v>
      </c>
      <c r="H72" s="142"/>
      <c r="I72" s="142">
        <f t="shared" si="10"/>
        <v>0</v>
      </c>
      <c r="J72" s="142"/>
      <c r="K72" s="142">
        <f t="shared" si="13"/>
        <v>0</v>
      </c>
      <c r="L72" s="142">
        <f t="shared" si="14"/>
        <v>0</v>
      </c>
      <c r="M72" s="190"/>
    </row>
    <row r="73" spans="1:13" ht="19.899999999999999" customHeight="1">
      <c r="A73" s="140"/>
      <c r="B73" s="136"/>
      <c r="C73" s="196"/>
      <c r="D73" s="137" t="s">
        <v>97</v>
      </c>
      <c r="E73" s="138"/>
      <c r="F73" s="139">
        <v>7.1</v>
      </c>
      <c r="G73" s="140" t="s">
        <v>41</v>
      </c>
      <c r="H73" s="142"/>
      <c r="I73" s="142">
        <f t="shared" si="10"/>
        <v>0</v>
      </c>
      <c r="J73" s="142"/>
      <c r="K73" s="142">
        <f t="shared" si="13"/>
        <v>0</v>
      </c>
      <c r="L73" s="142">
        <f t="shared" si="14"/>
        <v>0</v>
      </c>
      <c r="M73" s="190"/>
    </row>
    <row r="74" spans="1:13" ht="19.899999999999999" customHeight="1">
      <c r="A74" s="140"/>
      <c r="B74" s="136"/>
      <c r="C74" s="196"/>
      <c r="D74" s="137" t="s">
        <v>96</v>
      </c>
      <c r="E74" s="138"/>
      <c r="F74" s="139">
        <v>2.4</v>
      </c>
      <c r="G74" s="140" t="s">
        <v>41</v>
      </c>
      <c r="H74" s="142"/>
      <c r="I74" s="142">
        <f t="shared" si="10"/>
        <v>0</v>
      </c>
      <c r="J74" s="142"/>
      <c r="K74" s="142">
        <f t="shared" si="13"/>
        <v>0</v>
      </c>
      <c r="L74" s="142">
        <f t="shared" si="14"/>
        <v>0</v>
      </c>
      <c r="M74" s="190"/>
    </row>
    <row r="75" spans="1:13" ht="19.899999999999999" customHeight="1">
      <c r="A75" s="41"/>
      <c r="B75" s="32"/>
      <c r="C75" s="33"/>
      <c r="D75" s="46"/>
      <c r="E75" s="45"/>
      <c r="F75" s="40"/>
      <c r="G75" s="41"/>
      <c r="H75" s="35"/>
      <c r="I75" s="23"/>
      <c r="J75" s="35"/>
      <c r="K75" s="23"/>
      <c r="L75" s="50"/>
      <c r="M75" s="189"/>
    </row>
    <row r="76" spans="1:13" ht="19.899999999999999" customHeight="1">
      <c r="A76" s="41"/>
      <c r="B76" s="202"/>
      <c r="C76" s="132"/>
      <c r="D76" s="132" t="s">
        <v>65</v>
      </c>
      <c r="E76" s="133"/>
      <c r="F76" s="40"/>
      <c r="G76" s="41"/>
      <c r="H76" s="35"/>
      <c r="I76" s="23">
        <f>SUM(I46:I74)</f>
        <v>0</v>
      </c>
      <c r="J76" s="23"/>
      <c r="K76" s="23">
        <f>SUM(K46:K74)</f>
        <v>0</v>
      </c>
      <c r="L76" s="23">
        <f>SUM(L46:L74)</f>
        <v>0</v>
      </c>
      <c r="M76" s="189"/>
    </row>
    <row r="77" spans="1:13" ht="19.899999999999999" customHeight="1">
      <c r="A77" s="41"/>
      <c r="B77" s="146"/>
      <c r="C77" s="134"/>
      <c r="D77" s="134"/>
      <c r="E77" s="135"/>
      <c r="F77" s="40"/>
      <c r="G77" s="41"/>
      <c r="H77" s="35"/>
      <c r="I77" s="23"/>
      <c r="J77" s="35"/>
      <c r="K77" s="23"/>
      <c r="L77" s="50"/>
      <c r="M77" s="189"/>
    </row>
    <row r="78" spans="1:13" ht="19.899999999999999" customHeight="1">
      <c r="A78" s="41">
        <v>4</v>
      </c>
      <c r="B78" s="391" t="s">
        <v>49</v>
      </c>
      <c r="C78" s="392"/>
      <c r="D78" s="392"/>
      <c r="E78" s="393"/>
      <c r="F78" s="40"/>
      <c r="G78" s="41"/>
      <c r="H78" s="35"/>
      <c r="I78" s="23"/>
      <c r="J78" s="35"/>
      <c r="K78" s="23" t="s">
        <v>47</v>
      </c>
      <c r="L78" s="43"/>
      <c r="M78" s="189"/>
    </row>
    <row r="79" spans="1:13" ht="40.15" customHeight="1">
      <c r="A79" s="41"/>
      <c r="B79" s="147"/>
      <c r="C79" s="148"/>
      <c r="D79" s="366" t="s">
        <v>207</v>
      </c>
      <c r="E79" s="367"/>
      <c r="F79" s="139">
        <v>1</v>
      </c>
      <c r="G79" s="140" t="s">
        <v>46</v>
      </c>
      <c r="H79" s="142"/>
      <c r="I79" s="142">
        <f t="shared" ref="I79:I90" si="15">F79*H79</f>
        <v>0</v>
      </c>
      <c r="J79" s="142"/>
      <c r="K79" s="142">
        <f t="shared" ref="K79" si="16">J79*F79</f>
        <v>0</v>
      </c>
      <c r="L79" s="142">
        <f t="shared" ref="L79" si="17">I79+K79</f>
        <v>0</v>
      </c>
      <c r="M79" s="190" t="s">
        <v>26</v>
      </c>
    </row>
    <row r="80" spans="1:13" ht="19.899999999999999" customHeight="1">
      <c r="A80" s="41"/>
      <c r="B80" s="147"/>
      <c r="C80" s="148"/>
      <c r="D80" s="149" t="s">
        <v>185</v>
      </c>
      <c r="E80" s="150"/>
      <c r="F80" s="139">
        <v>29</v>
      </c>
      <c r="G80" s="140" t="s">
        <v>28</v>
      </c>
      <c r="H80" s="142"/>
      <c r="I80" s="142">
        <f t="shared" si="15"/>
        <v>0</v>
      </c>
      <c r="J80" s="142"/>
      <c r="K80" s="142">
        <f t="shared" ref="K80:K90" si="18">J80*F80</f>
        <v>0</v>
      </c>
      <c r="L80" s="142">
        <f t="shared" ref="L80:L90" si="19">I80+K80</f>
        <v>0</v>
      </c>
      <c r="M80" s="190"/>
    </row>
    <row r="81" spans="1:13" ht="19.899999999999999" customHeight="1">
      <c r="A81" s="186"/>
      <c r="B81" s="147"/>
      <c r="C81" s="148"/>
      <c r="D81" s="151" t="s">
        <v>256</v>
      </c>
      <c r="E81" s="150"/>
      <c r="F81" s="139">
        <v>1</v>
      </c>
      <c r="G81" s="140" t="s">
        <v>28</v>
      </c>
      <c r="H81" s="142"/>
      <c r="I81" s="142">
        <f t="shared" si="15"/>
        <v>0</v>
      </c>
      <c r="J81" s="142"/>
      <c r="K81" s="142">
        <f t="shared" si="18"/>
        <v>0</v>
      </c>
      <c r="L81" s="142">
        <f t="shared" si="19"/>
        <v>0</v>
      </c>
      <c r="M81" s="190"/>
    </row>
    <row r="82" spans="1:13" ht="19.899999999999999" customHeight="1">
      <c r="A82" s="41"/>
      <c r="B82" s="147"/>
      <c r="C82" s="148"/>
      <c r="D82" s="149" t="s">
        <v>186</v>
      </c>
      <c r="E82" s="150"/>
      <c r="F82" s="139">
        <v>7</v>
      </c>
      <c r="G82" s="140" t="s">
        <v>28</v>
      </c>
      <c r="H82" s="142"/>
      <c r="I82" s="142">
        <f t="shared" si="15"/>
        <v>0</v>
      </c>
      <c r="J82" s="142"/>
      <c r="K82" s="142">
        <f t="shared" si="18"/>
        <v>0</v>
      </c>
      <c r="L82" s="142">
        <f t="shared" si="19"/>
        <v>0</v>
      </c>
      <c r="M82" s="190"/>
    </row>
    <row r="83" spans="1:13" ht="19.899999999999999" customHeight="1">
      <c r="A83" s="186"/>
      <c r="B83" s="147"/>
      <c r="C83" s="148"/>
      <c r="D83" s="149" t="s">
        <v>187</v>
      </c>
      <c r="E83" s="150"/>
      <c r="F83" s="139">
        <v>2</v>
      </c>
      <c r="G83" s="140" t="s">
        <v>28</v>
      </c>
      <c r="H83" s="142"/>
      <c r="I83" s="142">
        <f t="shared" si="15"/>
        <v>0</v>
      </c>
      <c r="J83" s="142"/>
      <c r="K83" s="142">
        <f t="shared" si="18"/>
        <v>0</v>
      </c>
      <c r="L83" s="142">
        <f t="shared" si="19"/>
        <v>0</v>
      </c>
      <c r="M83" s="190"/>
    </row>
    <row r="84" spans="1:13" ht="19.899999999999999" customHeight="1">
      <c r="A84" s="186"/>
      <c r="B84" s="147"/>
      <c r="C84" s="148"/>
      <c r="D84" s="149" t="s">
        <v>188</v>
      </c>
      <c r="E84" s="150"/>
      <c r="F84" s="139">
        <v>2</v>
      </c>
      <c r="G84" s="140" t="s">
        <v>28</v>
      </c>
      <c r="H84" s="142"/>
      <c r="I84" s="142">
        <f t="shared" si="15"/>
        <v>0</v>
      </c>
      <c r="J84" s="142"/>
      <c r="K84" s="142">
        <f t="shared" si="18"/>
        <v>0</v>
      </c>
      <c r="L84" s="142">
        <f t="shared" si="19"/>
        <v>0</v>
      </c>
      <c r="M84" s="190"/>
    </row>
    <row r="85" spans="1:13" ht="19.899999999999999" customHeight="1">
      <c r="A85" s="41"/>
      <c r="B85" s="147"/>
      <c r="C85" s="148"/>
      <c r="D85" s="149" t="s">
        <v>51</v>
      </c>
      <c r="E85" s="150"/>
      <c r="F85" s="139">
        <v>12</v>
      </c>
      <c r="G85" s="140" t="s">
        <v>52</v>
      </c>
      <c r="H85" s="142"/>
      <c r="I85" s="142">
        <f t="shared" si="15"/>
        <v>0</v>
      </c>
      <c r="J85" s="142"/>
      <c r="K85" s="142">
        <f t="shared" si="18"/>
        <v>0</v>
      </c>
      <c r="L85" s="142">
        <f t="shared" si="19"/>
        <v>0</v>
      </c>
      <c r="M85" s="190"/>
    </row>
    <row r="86" spans="1:13" ht="19.899999999999999" customHeight="1">
      <c r="A86" s="186"/>
      <c r="B86" s="147"/>
      <c r="C86" s="148"/>
      <c r="D86" s="151" t="s">
        <v>53</v>
      </c>
      <c r="E86" s="150"/>
      <c r="F86" s="139">
        <v>2</v>
      </c>
      <c r="G86" s="140" t="s">
        <v>44</v>
      </c>
      <c r="H86" s="142"/>
      <c r="I86" s="142">
        <f t="shared" si="15"/>
        <v>0</v>
      </c>
      <c r="J86" s="142"/>
      <c r="K86" s="142">
        <f t="shared" si="18"/>
        <v>0</v>
      </c>
      <c r="L86" s="142">
        <f t="shared" si="19"/>
        <v>0</v>
      </c>
      <c r="M86" s="190"/>
    </row>
    <row r="87" spans="1:13" ht="19.899999999999999" customHeight="1">
      <c r="A87" s="186"/>
      <c r="B87" s="147"/>
      <c r="C87" s="148"/>
      <c r="D87" s="151" t="s">
        <v>54</v>
      </c>
      <c r="E87" s="150"/>
      <c r="F87" s="139">
        <v>6</v>
      </c>
      <c r="G87" s="140" t="s">
        <v>44</v>
      </c>
      <c r="H87" s="142"/>
      <c r="I87" s="142">
        <f t="shared" si="15"/>
        <v>0</v>
      </c>
      <c r="J87" s="142"/>
      <c r="K87" s="142">
        <f t="shared" si="18"/>
        <v>0</v>
      </c>
      <c r="L87" s="142">
        <f t="shared" si="19"/>
        <v>0</v>
      </c>
      <c r="M87" s="190"/>
    </row>
    <row r="88" spans="1:13" ht="19.899999999999999" customHeight="1">
      <c r="A88" s="186"/>
      <c r="B88" s="147"/>
      <c r="C88" s="148"/>
      <c r="D88" s="151" t="s">
        <v>55</v>
      </c>
      <c r="E88" s="150"/>
      <c r="F88" s="139">
        <v>10</v>
      </c>
      <c r="G88" s="140" t="s">
        <v>44</v>
      </c>
      <c r="H88" s="142"/>
      <c r="I88" s="142">
        <f t="shared" si="15"/>
        <v>0</v>
      </c>
      <c r="J88" s="142"/>
      <c r="K88" s="142">
        <f t="shared" si="18"/>
        <v>0</v>
      </c>
      <c r="L88" s="142">
        <f t="shared" si="19"/>
        <v>0</v>
      </c>
      <c r="M88" s="190"/>
    </row>
    <row r="89" spans="1:13" ht="19.899999999999999" customHeight="1">
      <c r="A89" s="186"/>
      <c r="B89" s="147"/>
      <c r="C89" s="148"/>
      <c r="D89" s="151" t="s">
        <v>56</v>
      </c>
      <c r="E89" s="150"/>
      <c r="F89" s="139">
        <v>1</v>
      </c>
      <c r="G89" s="140" t="s">
        <v>45</v>
      </c>
      <c r="H89" s="142"/>
      <c r="I89" s="142">
        <f t="shared" si="15"/>
        <v>0</v>
      </c>
      <c r="J89" s="142"/>
      <c r="K89" s="142">
        <f t="shared" si="18"/>
        <v>0</v>
      </c>
      <c r="L89" s="142">
        <f t="shared" si="19"/>
        <v>0</v>
      </c>
      <c r="M89" s="190"/>
    </row>
    <row r="90" spans="1:13" ht="19.899999999999999" customHeight="1">
      <c r="A90" s="186"/>
      <c r="B90" s="147"/>
      <c r="C90" s="148"/>
      <c r="D90" s="151" t="s">
        <v>205</v>
      </c>
      <c r="E90" s="150"/>
      <c r="F90" s="139">
        <v>1</v>
      </c>
      <c r="G90" s="140" t="s">
        <v>45</v>
      </c>
      <c r="H90" s="142"/>
      <c r="I90" s="142">
        <f t="shared" si="15"/>
        <v>0</v>
      </c>
      <c r="J90" s="142">
        <f>+I90*0.4</f>
        <v>0</v>
      </c>
      <c r="K90" s="142">
        <f t="shared" si="18"/>
        <v>0</v>
      </c>
      <c r="L90" s="142">
        <f t="shared" si="19"/>
        <v>0</v>
      </c>
      <c r="M90" s="190"/>
    </row>
    <row r="91" spans="1:13" ht="19.899999999999999" customHeight="1">
      <c r="A91" s="186"/>
      <c r="B91" s="147"/>
      <c r="C91" s="148"/>
      <c r="D91" s="151"/>
      <c r="E91" s="150"/>
      <c r="F91" s="139"/>
      <c r="G91" s="140"/>
      <c r="H91" s="142"/>
      <c r="I91" s="142"/>
      <c r="J91" s="142"/>
      <c r="K91" s="142"/>
      <c r="L91" s="142"/>
      <c r="M91" s="190"/>
    </row>
    <row r="92" spans="1:13" ht="19.899999999999999" customHeight="1">
      <c r="A92" s="41"/>
      <c r="B92" s="154"/>
      <c r="C92" s="155"/>
      <c r="D92" s="155" t="s">
        <v>48</v>
      </c>
      <c r="E92" s="156"/>
      <c r="F92" s="40"/>
      <c r="G92" s="41"/>
      <c r="H92" s="35"/>
      <c r="I92" s="23">
        <f>SUM(I78:I90)</f>
        <v>0</v>
      </c>
      <c r="J92" s="23"/>
      <c r="K92" s="23">
        <f>SUM(K78:K90)</f>
        <v>0</v>
      </c>
      <c r="L92" s="23">
        <f>SUM(L78:L90)</f>
        <v>0</v>
      </c>
      <c r="M92" s="189"/>
    </row>
    <row r="93" spans="1:13" ht="19.899999999999999" customHeight="1">
      <c r="A93" s="41"/>
      <c r="B93" s="154"/>
      <c r="C93" s="155"/>
      <c r="D93" s="155"/>
      <c r="E93" s="156"/>
      <c r="F93" s="40"/>
      <c r="G93" s="41"/>
      <c r="H93" s="35"/>
      <c r="I93" s="23"/>
      <c r="J93" s="23"/>
      <c r="K93" s="23"/>
      <c r="L93" s="23"/>
      <c r="M93" s="189"/>
    </row>
    <row r="94" spans="1:13" ht="19.899999999999999" customHeight="1">
      <c r="A94" s="41">
        <v>5</v>
      </c>
      <c r="B94" s="37" t="s">
        <v>68</v>
      </c>
      <c r="C94" s="38"/>
      <c r="D94" s="39"/>
      <c r="E94" s="52"/>
      <c r="F94" s="40"/>
      <c r="G94" s="41"/>
      <c r="H94" s="35"/>
      <c r="I94" s="23"/>
      <c r="J94" s="35"/>
      <c r="K94" s="23"/>
      <c r="L94" s="43"/>
      <c r="M94" s="189"/>
    </row>
    <row r="95" spans="1:13" ht="19.899999999999999" customHeight="1">
      <c r="A95" s="41"/>
      <c r="B95" s="147"/>
      <c r="C95" s="148"/>
      <c r="D95" s="151" t="s">
        <v>197</v>
      </c>
      <c r="E95" s="149"/>
      <c r="F95" s="139">
        <v>1</v>
      </c>
      <c r="G95" s="140" t="s">
        <v>50</v>
      </c>
      <c r="H95" s="142"/>
      <c r="I95" s="142">
        <f t="shared" ref="I95:I111" si="20">H95*F95</f>
        <v>0</v>
      </c>
      <c r="J95" s="142"/>
      <c r="K95" s="142">
        <f t="shared" ref="K95" si="21">J95*F95</f>
        <v>0</v>
      </c>
      <c r="L95" s="142">
        <f t="shared" ref="L95" si="22">K95+I95</f>
        <v>0</v>
      </c>
      <c r="M95" s="190"/>
    </row>
    <row r="96" spans="1:13" ht="19.899999999999999" customHeight="1">
      <c r="A96" s="41"/>
      <c r="B96" s="147"/>
      <c r="C96" s="148"/>
      <c r="D96" s="151" t="s">
        <v>189</v>
      </c>
      <c r="E96" s="149"/>
      <c r="F96" s="139">
        <v>2</v>
      </c>
      <c r="G96" s="140" t="s">
        <v>66</v>
      </c>
      <c r="H96" s="142"/>
      <c r="I96" s="142">
        <f t="shared" si="20"/>
        <v>0</v>
      </c>
      <c r="J96" s="142"/>
      <c r="K96" s="142">
        <f t="shared" ref="K96:K111" si="23">J96*F96</f>
        <v>0</v>
      </c>
      <c r="L96" s="142">
        <f t="shared" ref="L96:L111" si="24">K96+I96</f>
        <v>0</v>
      </c>
      <c r="M96" s="190"/>
    </row>
    <row r="97" spans="1:13" ht="19.899999999999999" customHeight="1">
      <c r="A97" s="41" t="s">
        <v>26</v>
      </c>
      <c r="B97" s="147"/>
      <c r="C97" s="148"/>
      <c r="D97" s="151" t="s">
        <v>67</v>
      </c>
      <c r="E97" s="149"/>
      <c r="F97" s="139">
        <v>72</v>
      </c>
      <c r="G97" s="140" t="s">
        <v>42</v>
      </c>
      <c r="H97" s="142"/>
      <c r="I97" s="142">
        <f t="shared" si="20"/>
        <v>0</v>
      </c>
      <c r="J97" s="142"/>
      <c r="K97" s="142">
        <f t="shared" si="23"/>
        <v>0</v>
      </c>
      <c r="L97" s="142">
        <f t="shared" si="24"/>
        <v>0</v>
      </c>
      <c r="M97" s="190"/>
    </row>
    <row r="98" spans="1:13" ht="19.899999999999999" customHeight="1">
      <c r="A98" s="41"/>
      <c r="B98" s="147"/>
      <c r="C98" s="148"/>
      <c r="D98" s="151" t="s">
        <v>69</v>
      </c>
      <c r="E98" s="149"/>
      <c r="F98" s="139">
        <v>36</v>
      </c>
      <c r="G98" s="140" t="s">
        <v>42</v>
      </c>
      <c r="H98" s="142"/>
      <c r="I98" s="142">
        <f t="shared" si="20"/>
        <v>0</v>
      </c>
      <c r="J98" s="142"/>
      <c r="K98" s="142">
        <f t="shared" si="23"/>
        <v>0</v>
      </c>
      <c r="L98" s="142">
        <f t="shared" si="24"/>
        <v>0</v>
      </c>
      <c r="M98" s="190"/>
    </row>
    <row r="99" spans="1:13" ht="19.899999999999999" customHeight="1">
      <c r="A99" s="41"/>
      <c r="B99" s="147"/>
      <c r="C99" s="148"/>
      <c r="D99" s="151" t="s">
        <v>257</v>
      </c>
      <c r="E99" s="149"/>
      <c r="F99" s="139">
        <v>36</v>
      </c>
      <c r="G99" s="140" t="s">
        <v>42</v>
      </c>
      <c r="H99" s="142"/>
      <c r="I99" s="142">
        <f t="shared" si="20"/>
        <v>0</v>
      </c>
      <c r="J99" s="142"/>
      <c r="K99" s="142">
        <f t="shared" si="23"/>
        <v>0</v>
      </c>
      <c r="L99" s="142">
        <f t="shared" si="24"/>
        <v>0</v>
      </c>
      <c r="M99" s="190"/>
    </row>
    <row r="100" spans="1:13" ht="19.899999999999999" customHeight="1">
      <c r="A100" s="41"/>
      <c r="B100" s="147"/>
      <c r="C100" s="148"/>
      <c r="D100" s="151" t="s">
        <v>258</v>
      </c>
      <c r="E100" s="149"/>
      <c r="F100" s="139">
        <v>2</v>
      </c>
      <c r="G100" s="140" t="s">
        <v>42</v>
      </c>
      <c r="H100" s="142"/>
      <c r="I100" s="142">
        <f t="shared" si="20"/>
        <v>0</v>
      </c>
      <c r="J100" s="142"/>
      <c r="K100" s="142">
        <f t="shared" si="23"/>
        <v>0</v>
      </c>
      <c r="L100" s="142">
        <f t="shared" si="24"/>
        <v>0</v>
      </c>
      <c r="M100" s="190"/>
    </row>
    <row r="101" spans="1:13" ht="19.899999999999999" customHeight="1">
      <c r="A101" s="41"/>
      <c r="B101" s="147"/>
      <c r="C101" s="148"/>
      <c r="D101" s="151" t="s">
        <v>190</v>
      </c>
      <c r="E101" s="149"/>
      <c r="F101" s="139">
        <v>1</v>
      </c>
      <c r="G101" s="140" t="s">
        <v>28</v>
      </c>
      <c r="H101" s="142"/>
      <c r="I101" s="142">
        <f t="shared" si="20"/>
        <v>0</v>
      </c>
      <c r="J101" s="142"/>
      <c r="K101" s="142">
        <f t="shared" si="23"/>
        <v>0</v>
      </c>
      <c r="L101" s="142">
        <f t="shared" si="24"/>
        <v>0</v>
      </c>
      <c r="M101" s="190"/>
    </row>
    <row r="102" spans="1:13" ht="19.899999999999999" customHeight="1">
      <c r="A102" s="41"/>
      <c r="B102" s="147"/>
      <c r="C102" s="148"/>
      <c r="D102" s="151" t="s">
        <v>198</v>
      </c>
      <c r="E102" s="149"/>
      <c r="F102" s="139">
        <v>1</v>
      </c>
      <c r="G102" s="140" t="s">
        <v>28</v>
      </c>
      <c r="H102" s="142"/>
      <c r="I102" s="142">
        <f t="shared" si="20"/>
        <v>0</v>
      </c>
      <c r="J102" s="142"/>
      <c r="K102" s="142">
        <f t="shared" si="23"/>
        <v>0</v>
      </c>
      <c r="L102" s="142">
        <f t="shared" si="24"/>
        <v>0</v>
      </c>
      <c r="M102" s="190"/>
    </row>
    <row r="103" spans="1:13" ht="19.899999999999999" customHeight="1">
      <c r="A103" s="41"/>
      <c r="B103" s="147"/>
      <c r="C103" s="148"/>
      <c r="D103" s="151" t="s">
        <v>191</v>
      </c>
      <c r="E103" s="149"/>
      <c r="F103" s="139">
        <v>1</v>
      </c>
      <c r="G103" s="140" t="s">
        <v>28</v>
      </c>
      <c r="H103" s="142"/>
      <c r="I103" s="142">
        <f t="shared" si="20"/>
        <v>0</v>
      </c>
      <c r="J103" s="142"/>
      <c r="K103" s="142">
        <f t="shared" si="23"/>
        <v>0</v>
      </c>
      <c r="L103" s="142">
        <f t="shared" si="24"/>
        <v>0</v>
      </c>
      <c r="M103" s="190"/>
    </row>
    <row r="104" spans="1:13" ht="19.899999999999999" customHeight="1">
      <c r="A104" s="41"/>
      <c r="B104" s="147"/>
      <c r="C104" s="148"/>
      <c r="D104" s="151" t="s">
        <v>255</v>
      </c>
      <c r="E104" s="149"/>
      <c r="F104" s="139">
        <v>1</v>
      </c>
      <c r="G104" s="140" t="s">
        <v>28</v>
      </c>
      <c r="H104" s="142"/>
      <c r="I104" s="142">
        <f t="shared" si="20"/>
        <v>0</v>
      </c>
      <c r="J104" s="142"/>
      <c r="K104" s="142">
        <f t="shared" si="23"/>
        <v>0</v>
      </c>
      <c r="L104" s="142">
        <f t="shared" si="24"/>
        <v>0</v>
      </c>
      <c r="M104" s="190"/>
    </row>
    <row r="105" spans="1:13" ht="19.899999999999999" customHeight="1">
      <c r="A105" s="41"/>
      <c r="B105" s="147"/>
      <c r="C105" s="148"/>
      <c r="D105" s="151" t="s">
        <v>192</v>
      </c>
      <c r="E105" s="149"/>
      <c r="F105" s="139">
        <v>1</v>
      </c>
      <c r="G105" s="140" t="s">
        <v>28</v>
      </c>
      <c r="H105" s="142"/>
      <c r="I105" s="142">
        <f t="shared" si="20"/>
        <v>0</v>
      </c>
      <c r="J105" s="142"/>
      <c r="K105" s="142">
        <f t="shared" si="23"/>
        <v>0</v>
      </c>
      <c r="L105" s="142">
        <f t="shared" si="24"/>
        <v>0</v>
      </c>
      <c r="M105" s="190"/>
    </row>
    <row r="106" spans="1:13" ht="19.899999999999999" customHeight="1">
      <c r="A106" s="41"/>
      <c r="B106" s="147"/>
      <c r="C106" s="148"/>
      <c r="D106" s="151" t="s">
        <v>193</v>
      </c>
      <c r="E106" s="149"/>
      <c r="F106" s="139">
        <v>1</v>
      </c>
      <c r="G106" s="140" t="s">
        <v>28</v>
      </c>
      <c r="H106" s="142"/>
      <c r="I106" s="142">
        <f t="shared" si="20"/>
        <v>0</v>
      </c>
      <c r="J106" s="142"/>
      <c r="K106" s="142">
        <f t="shared" si="23"/>
        <v>0</v>
      </c>
      <c r="L106" s="142">
        <f t="shared" si="24"/>
        <v>0</v>
      </c>
      <c r="M106" s="190"/>
    </row>
    <row r="107" spans="1:13" ht="19.899999999999999" customHeight="1">
      <c r="A107" s="41"/>
      <c r="B107" s="147"/>
      <c r="C107" s="148"/>
      <c r="D107" s="151" t="s">
        <v>194</v>
      </c>
      <c r="E107" s="149"/>
      <c r="F107" s="139">
        <v>3</v>
      </c>
      <c r="G107" s="140" t="s">
        <v>28</v>
      </c>
      <c r="H107" s="142"/>
      <c r="I107" s="142">
        <f t="shared" si="20"/>
        <v>0</v>
      </c>
      <c r="J107" s="142"/>
      <c r="K107" s="142">
        <f t="shared" si="23"/>
        <v>0</v>
      </c>
      <c r="L107" s="142">
        <f t="shared" si="24"/>
        <v>0</v>
      </c>
      <c r="M107" s="190"/>
    </row>
    <row r="108" spans="1:13" ht="19.899999999999999" customHeight="1">
      <c r="A108" s="41"/>
      <c r="B108" s="147"/>
      <c r="C108" s="148"/>
      <c r="D108" s="151" t="s">
        <v>204</v>
      </c>
      <c r="E108" s="149"/>
      <c r="F108" s="139">
        <v>1</v>
      </c>
      <c r="G108" s="140" t="s">
        <v>28</v>
      </c>
      <c r="H108" s="142"/>
      <c r="I108" s="142">
        <f t="shared" si="20"/>
        <v>0</v>
      </c>
      <c r="J108" s="142"/>
      <c r="K108" s="142">
        <f t="shared" si="23"/>
        <v>0</v>
      </c>
      <c r="L108" s="142">
        <f t="shared" si="24"/>
        <v>0</v>
      </c>
      <c r="M108" s="190"/>
    </row>
    <row r="109" spans="1:13" ht="19.899999999999999" customHeight="1">
      <c r="A109" s="41"/>
      <c r="B109" s="147"/>
      <c r="C109" s="148"/>
      <c r="D109" s="151" t="s">
        <v>203</v>
      </c>
      <c r="E109" s="149"/>
      <c r="F109" s="139">
        <v>1</v>
      </c>
      <c r="G109" s="140" t="s">
        <v>28</v>
      </c>
      <c r="H109" s="142"/>
      <c r="I109" s="142">
        <f t="shared" si="20"/>
        <v>0</v>
      </c>
      <c r="J109" s="142"/>
      <c r="K109" s="142">
        <f t="shared" si="23"/>
        <v>0</v>
      </c>
      <c r="L109" s="142">
        <f t="shared" si="24"/>
        <v>0</v>
      </c>
      <c r="M109" s="190"/>
    </row>
    <row r="110" spans="1:13" ht="19.899999999999999" customHeight="1">
      <c r="A110" s="41"/>
      <c r="B110" s="147"/>
      <c r="C110" s="148"/>
      <c r="D110" s="151" t="s">
        <v>202</v>
      </c>
      <c r="E110" s="149"/>
      <c r="F110" s="139">
        <v>1</v>
      </c>
      <c r="G110" s="140" t="s">
        <v>28</v>
      </c>
      <c r="H110" s="142"/>
      <c r="I110" s="142">
        <f t="shared" si="20"/>
        <v>0</v>
      </c>
      <c r="J110" s="142"/>
      <c r="K110" s="142">
        <f t="shared" si="23"/>
        <v>0</v>
      </c>
      <c r="L110" s="142">
        <f t="shared" si="24"/>
        <v>0</v>
      </c>
      <c r="M110" s="190"/>
    </row>
    <row r="111" spans="1:13" ht="19.899999999999999" customHeight="1">
      <c r="A111" s="41"/>
      <c r="B111" s="147"/>
      <c r="C111" s="148"/>
      <c r="D111" s="151" t="s">
        <v>102</v>
      </c>
      <c r="E111" s="149"/>
      <c r="F111" s="139">
        <v>1</v>
      </c>
      <c r="G111" s="140" t="s">
        <v>45</v>
      </c>
      <c r="H111" s="142"/>
      <c r="I111" s="142">
        <f t="shared" si="20"/>
        <v>0</v>
      </c>
      <c r="J111" s="142"/>
      <c r="K111" s="142">
        <f t="shared" si="23"/>
        <v>0</v>
      </c>
      <c r="L111" s="142">
        <f t="shared" si="24"/>
        <v>0</v>
      </c>
      <c r="M111" s="190"/>
    </row>
    <row r="112" spans="1:13" ht="19.899999999999999" customHeight="1">
      <c r="A112" s="41"/>
      <c r="B112" s="37"/>
      <c r="C112" s="38"/>
      <c r="D112" s="39"/>
      <c r="E112" s="52"/>
      <c r="F112" s="40"/>
      <c r="G112" s="41"/>
      <c r="H112" s="23"/>
      <c r="I112" s="54"/>
      <c r="J112" s="35"/>
      <c r="K112" s="23"/>
      <c r="L112" s="43"/>
      <c r="M112" s="189"/>
    </row>
    <row r="113" spans="1:13" ht="19.899999999999999" customHeight="1">
      <c r="A113" s="41"/>
      <c r="B113" s="154"/>
      <c r="C113" s="155"/>
      <c r="D113" s="155" t="s">
        <v>70</v>
      </c>
      <c r="E113" s="156"/>
      <c r="F113" s="40"/>
      <c r="G113" s="41"/>
      <c r="H113" s="35"/>
      <c r="I113" s="23">
        <f>SUM(I94:I111)</f>
        <v>0</v>
      </c>
      <c r="J113" s="23"/>
      <c r="K113" s="23">
        <f>SUM(K94:K111)</f>
        <v>0</v>
      </c>
      <c r="L113" s="23">
        <f>SUM(L94:L111)</f>
        <v>0</v>
      </c>
      <c r="M113" s="189"/>
    </row>
    <row r="114" spans="1:13" ht="19.899999999999999" customHeight="1">
      <c r="A114" s="41"/>
      <c r="B114" s="37"/>
      <c r="C114" s="38"/>
      <c r="D114" s="39"/>
      <c r="E114" s="52"/>
      <c r="F114" s="40"/>
      <c r="G114" s="41"/>
      <c r="H114" s="35"/>
      <c r="I114" s="23"/>
      <c r="J114" s="35"/>
      <c r="K114" s="23"/>
      <c r="L114" s="43"/>
      <c r="M114" s="189"/>
    </row>
    <row r="115" spans="1:13" ht="19.899999999999999" customHeight="1">
      <c r="A115" s="41">
        <v>6</v>
      </c>
      <c r="B115" s="37" t="s">
        <v>71</v>
      </c>
      <c r="C115" s="38"/>
      <c r="D115" s="39"/>
      <c r="E115" s="52"/>
      <c r="F115" s="40"/>
      <c r="G115" s="41"/>
      <c r="H115" s="35"/>
      <c r="I115" s="23"/>
      <c r="J115" s="35"/>
      <c r="K115" s="23"/>
      <c r="L115" s="43"/>
      <c r="M115" s="189"/>
    </row>
    <row r="116" spans="1:13" ht="19.899999999999999" customHeight="1">
      <c r="A116" s="41"/>
      <c r="B116" s="147"/>
      <c r="C116" s="148"/>
      <c r="D116" s="151" t="s">
        <v>72</v>
      </c>
      <c r="E116" s="149"/>
      <c r="F116" s="160">
        <v>1</v>
      </c>
      <c r="G116" s="140" t="s">
        <v>28</v>
      </c>
      <c r="H116" s="142">
        <v>0</v>
      </c>
      <c r="I116" s="142"/>
      <c r="J116" s="142"/>
      <c r="K116" s="142">
        <f>J116*F116</f>
        <v>0</v>
      </c>
      <c r="L116" s="142">
        <f>K116+I116</f>
        <v>0</v>
      </c>
      <c r="M116" s="189"/>
    </row>
    <row r="117" spans="1:13" ht="40.15" customHeight="1">
      <c r="A117" s="41"/>
      <c r="B117" s="147"/>
      <c r="C117" s="148"/>
      <c r="D117" s="366" t="s">
        <v>201</v>
      </c>
      <c r="E117" s="367"/>
      <c r="F117" s="160">
        <v>1</v>
      </c>
      <c r="G117" s="140" t="s">
        <v>28</v>
      </c>
      <c r="H117" s="142">
        <v>0</v>
      </c>
      <c r="I117" s="142"/>
      <c r="J117" s="142"/>
      <c r="K117" s="142">
        <f t="shared" ref="K117:K150" si="25">J117*F117</f>
        <v>0</v>
      </c>
      <c r="L117" s="142">
        <f t="shared" ref="L117:L150" si="26">K117+I117</f>
        <v>0</v>
      </c>
      <c r="M117" s="189"/>
    </row>
    <row r="118" spans="1:13" ht="19.899999999999999" customHeight="1">
      <c r="A118" s="197"/>
      <c r="B118" s="158"/>
      <c r="C118" s="148"/>
      <c r="D118" s="368" t="s">
        <v>109</v>
      </c>
      <c r="E118" s="369"/>
      <c r="F118" s="160">
        <v>1</v>
      </c>
      <c r="G118" s="161" t="s">
        <v>28</v>
      </c>
      <c r="H118" s="142">
        <v>0</v>
      </c>
      <c r="I118" s="142"/>
      <c r="J118" s="142"/>
      <c r="K118" s="142">
        <f t="shared" si="25"/>
        <v>0</v>
      </c>
      <c r="L118" s="142">
        <f t="shared" si="26"/>
        <v>0</v>
      </c>
      <c r="M118" s="277" t="s">
        <v>105</v>
      </c>
    </row>
    <row r="119" spans="1:13" ht="19.899999999999999" customHeight="1">
      <c r="A119" s="197"/>
      <c r="B119" s="158"/>
      <c r="C119" s="148"/>
      <c r="D119" s="368" t="s">
        <v>110</v>
      </c>
      <c r="E119" s="369"/>
      <c r="F119" s="160">
        <v>1</v>
      </c>
      <c r="G119" s="161" t="s">
        <v>28</v>
      </c>
      <c r="H119" s="142">
        <v>0</v>
      </c>
      <c r="I119" s="142"/>
      <c r="J119" s="142"/>
      <c r="K119" s="142">
        <f t="shared" si="25"/>
        <v>0</v>
      </c>
      <c r="L119" s="142">
        <f t="shared" si="26"/>
        <v>0</v>
      </c>
      <c r="M119" s="277" t="s">
        <v>106</v>
      </c>
    </row>
    <row r="120" spans="1:13" ht="19.899999999999999" customHeight="1">
      <c r="A120" s="197"/>
      <c r="B120" s="158"/>
      <c r="C120" s="148"/>
      <c r="D120" s="368" t="s">
        <v>111</v>
      </c>
      <c r="E120" s="369"/>
      <c r="F120" s="160">
        <v>1</v>
      </c>
      <c r="G120" s="161" t="s">
        <v>28</v>
      </c>
      <c r="H120" s="142">
        <v>0</v>
      </c>
      <c r="I120" s="142"/>
      <c r="J120" s="142"/>
      <c r="K120" s="142">
        <f t="shared" si="25"/>
        <v>0</v>
      </c>
      <c r="L120" s="142">
        <f t="shared" si="26"/>
        <v>0</v>
      </c>
      <c r="M120" s="277" t="s">
        <v>107</v>
      </c>
    </row>
    <row r="121" spans="1:13" ht="19.899999999999999" customHeight="1">
      <c r="A121" s="197"/>
      <c r="B121" s="158"/>
      <c r="C121" s="148"/>
      <c r="D121" s="368" t="s">
        <v>112</v>
      </c>
      <c r="E121" s="369"/>
      <c r="F121" s="160">
        <v>1</v>
      </c>
      <c r="G121" s="161" t="s">
        <v>28</v>
      </c>
      <c r="H121" s="142">
        <v>0</v>
      </c>
      <c r="I121" s="142"/>
      <c r="J121" s="142"/>
      <c r="K121" s="142">
        <f t="shared" si="25"/>
        <v>0</v>
      </c>
      <c r="L121" s="142">
        <f t="shared" si="26"/>
        <v>0</v>
      </c>
      <c r="M121" s="277" t="s">
        <v>115</v>
      </c>
    </row>
    <row r="122" spans="1:13" ht="19.899999999999999" customHeight="1">
      <c r="A122" s="197"/>
      <c r="B122" s="158"/>
      <c r="C122" s="148"/>
      <c r="D122" s="368" t="s">
        <v>113</v>
      </c>
      <c r="E122" s="369"/>
      <c r="F122" s="160">
        <v>1</v>
      </c>
      <c r="G122" s="161" t="s">
        <v>28</v>
      </c>
      <c r="H122" s="142">
        <v>0</v>
      </c>
      <c r="I122" s="142"/>
      <c r="J122" s="142"/>
      <c r="K122" s="142">
        <f t="shared" si="25"/>
        <v>0</v>
      </c>
      <c r="L122" s="142">
        <f t="shared" si="26"/>
        <v>0</v>
      </c>
      <c r="M122" s="277" t="s">
        <v>108</v>
      </c>
    </row>
    <row r="123" spans="1:13" ht="19.899999999999999" customHeight="1">
      <c r="A123" s="197"/>
      <c r="B123" s="158"/>
      <c r="C123" s="148"/>
      <c r="D123" s="368" t="s">
        <v>114</v>
      </c>
      <c r="E123" s="369"/>
      <c r="F123" s="160">
        <v>1</v>
      </c>
      <c r="G123" s="161" t="s">
        <v>28</v>
      </c>
      <c r="H123" s="142">
        <v>0</v>
      </c>
      <c r="I123" s="142"/>
      <c r="J123" s="142"/>
      <c r="K123" s="142">
        <f t="shared" si="25"/>
        <v>0</v>
      </c>
      <c r="L123" s="142">
        <f t="shared" si="26"/>
        <v>0</v>
      </c>
      <c r="M123" s="277" t="s">
        <v>108</v>
      </c>
    </row>
    <row r="124" spans="1:13" ht="19.899999999999999" customHeight="1">
      <c r="A124" s="41"/>
      <c r="B124" s="147"/>
      <c r="C124" s="148"/>
      <c r="D124" s="151" t="s">
        <v>73</v>
      </c>
      <c r="E124" s="149"/>
      <c r="F124" s="160">
        <v>1</v>
      </c>
      <c r="G124" s="140" t="s">
        <v>28</v>
      </c>
      <c r="H124" s="142">
        <v>800</v>
      </c>
      <c r="I124" s="142"/>
      <c r="J124" s="142"/>
      <c r="K124" s="142">
        <f t="shared" si="25"/>
        <v>0</v>
      </c>
      <c r="L124" s="142">
        <f t="shared" si="26"/>
        <v>0</v>
      </c>
      <c r="M124" s="189"/>
    </row>
    <row r="125" spans="1:13" ht="19.899999999999999" customHeight="1">
      <c r="A125" s="41"/>
      <c r="B125" s="147"/>
      <c r="C125" s="148"/>
      <c r="D125" s="151" t="s">
        <v>74</v>
      </c>
      <c r="E125" s="149"/>
      <c r="F125" s="160">
        <v>5</v>
      </c>
      <c r="G125" s="140" t="s">
        <v>41</v>
      </c>
      <c r="H125" s="142">
        <v>3500</v>
      </c>
      <c r="I125" s="142"/>
      <c r="J125" s="142"/>
      <c r="K125" s="142">
        <f t="shared" si="25"/>
        <v>0</v>
      </c>
      <c r="L125" s="142">
        <f t="shared" si="26"/>
        <v>0</v>
      </c>
      <c r="M125" s="189"/>
    </row>
    <row r="126" spans="1:13" ht="19.899999999999999" customHeight="1">
      <c r="A126" s="41" t="s">
        <v>26</v>
      </c>
      <c r="B126" s="147"/>
      <c r="C126" s="148"/>
      <c r="D126" s="151" t="s">
        <v>75</v>
      </c>
      <c r="E126" s="149"/>
      <c r="F126" s="160">
        <v>20</v>
      </c>
      <c r="G126" s="140" t="s">
        <v>41</v>
      </c>
      <c r="H126" s="142">
        <v>1800</v>
      </c>
      <c r="I126" s="142"/>
      <c r="J126" s="142"/>
      <c r="K126" s="142">
        <f t="shared" si="25"/>
        <v>0</v>
      </c>
      <c r="L126" s="142">
        <f t="shared" si="26"/>
        <v>0</v>
      </c>
      <c r="M126" s="189"/>
    </row>
    <row r="127" spans="1:13" ht="19.899999999999999" customHeight="1">
      <c r="A127" s="41"/>
      <c r="B127" s="147"/>
      <c r="C127" s="148"/>
      <c r="D127" s="151" t="s">
        <v>76</v>
      </c>
      <c r="E127" s="149"/>
      <c r="F127" s="160">
        <v>15</v>
      </c>
      <c r="G127" s="140" t="s">
        <v>41</v>
      </c>
      <c r="H127" s="142">
        <v>1100</v>
      </c>
      <c r="I127" s="142"/>
      <c r="J127" s="142"/>
      <c r="K127" s="142">
        <f t="shared" si="25"/>
        <v>0</v>
      </c>
      <c r="L127" s="142">
        <f t="shared" si="26"/>
        <v>0</v>
      </c>
      <c r="M127" s="189"/>
    </row>
    <row r="128" spans="1:13" ht="19.899999999999999" customHeight="1">
      <c r="A128" s="41"/>
      <c r="B128" s="147"/>
      <c r="C128" s="148"/>
      <c r="D128" s="151" t="s">
        <v>78</v>
      </c>
      <c r="E128" s="149"/>
      <c r="F128" s="160">
        <v>1</v>
      </c>
      <c r="G128" s="140" t="s">
        <v>28</v>
      </c>
      <c r="H128" s="142">
        <v>1000</v>
      </c>
      <c r="I128" s="142"/>
      <c r="J128" s="142"/>
      <c r="K128" s="142">
        <f t="shared" si="25"/>
        <v>0</v>
      </c>
      <c r="L128" s="142">
        <f t="shared" si="26"/>
        <v>0</v>
      </c>
      <c r="M128" s="189"/>
    </row>
    <row r="129" spans="1:13" ht="19.899999999999999" customHeight="1">
      <c r="A129" s="41"/>
      <c r="B129" s="147"/>
      <c r="C129" s="148"/>
      <c r="D129" s="151" t="s">
        <v>79</v>
      </c>
      <c r="E129" s="149"/>
      <c r="F129" s="160">
        <v>1</v>
      </c>
      <c r="G129" s="140" t="s">
        <v>28</v>
      </c>
      <c r="H129" s="142">
        <v>3300</v>
      </c>
      <c r="I129" s="142"/>
      <c r="J129" s="142"/>
      <c r="K129" s="142">
        <f t="shared" si="25"/>
        <v>0</v>
      </c>
      <c r="L129" s="142">
        <f t="shared" si="26"/>
        <v>0</v>
      </c>
      <c r="M129" s="189"/>
    </row>
    <row r="130" spans="1:13" ht="19.899999999999999" customHeight="1">
      <c r="A130" s="41"/>
      <c r="B130" s="147"/>
      <c r="C130" s="148"/>
      <c r="D130" s="151" t="s">
        <v>80</v>
      </c>
      <c r="E130" s="149"/>
      <c r="F130" s="160">
        <v>1</v>
      </c>
      <c r="G130" s="140" t="s">
        <v>28</v>
      </c>
      <c r="H130" s="142">
        <v>800</v>
      </c>
      <c r="I130" s="142"/>
      <c r="J130" s="142"/>
      <c r="K130" s="142">
        <f t="shared" si="25"/>
        <v>0</v>
      </c>
      <c r="L130" s="142">
        <f t="shared" si="26"/>
        <v>0</v>
      </c>
      <c r="M130" s="189"/>
    </row>
    <row r="131" spans="1:13" ht="19.899999999999999" customHeight="1">
      <c r="A131" s="41"/>
      <c r="B131" s="147"/>
      <c r="C131" s="148"/>
      <c r="D131" s="151" t="s">
        <v>81</v>
      </c>
      <c r="E131" s="149"/>
      <c r="F131" s="160">
        <v>1</v>
      </c>
      <c r="G131" s="140" t="s">
        <v>28</v>
      </c>
      <c r="H131" s="142">
        <v>2500</v>
      </c>
      <c r="I131" s="142"/>
      <c r="J131" s="142"/>
      <c r="K131" s="142">
        <f t="shared" si="25"/>
        <v>0</v>
      </c>
      <c r="L131" s="142">
        <f t="shared" si="26"/>
        <v>0</v>
      </c>
      <c r="M131" s="189"/>
    </row>
    <row r="132" spans="1:13" ht="19.899999999999999" customHeight="1">
      <c r="A132" s="41"/>
      <c r="B132" s="147"/>
      <c r="C132" s="148"/>
      <c r="D132" s="151" t="s">
        <v>77</v>
      </c>
      <c r="E132" s="149"/>
      <c r="F132" s="160">
        <v>1</v>
      </c>
      <c r="G132" s="140" t="s">
        <v>28</v>
      </c>
      <c r="H132" s="142">
        <v>1500</v>
      </c>
      <c r="I132" s="142"/>
      <c r="J132" s="142"/>
      <c r="K132" s="142">
        <f t="shared" si="25"/>
        <v>0</v>
      </c>
      <c r="L132" s="142">
        <f t="shared" si="26"/>
        <v>0</v>
      </c>
      <c r="M132" s="189"/>
    </row>
    <row r="133" spans="1:13" ht="19.899999999999999" customHeight="1">
      <c r="A133" s="41"/>
      <c r="B133" s="147"/>
      <c r="C133" s="148"/>
      <c r="D133" s="151" t="s">
        <v>82</v>
      </c>
      <c r="E133" s="149"/>
      <c r="F133" s="160">
        <v>1</v>
      </c>
      <c r="G133" s="140" t="s">
        <v>28</v>
      </c>
      <c r="H133" s="142">
        <v>1200</v>
      </c>
      <c r="I133" s="142"/>
      <c r="J133" s="142"/>
      <c r="K133" s="142">
        <f t="shared" si="25"/>
        <v>0</v>
      </c>
      <c r="L133" s="142">
        <f t="shared" si="26"/>
        <v>0</v>
      </c>
      <c r="M133" s="189"/>
    </row>
    <row r="134" spans="1:13" ht="19.899999999999999" customHeight="1">
      <c r="A134" s="41"/>
      <c r="B134" s="147"/>
      <c r="C134" s="148"/>
      <c r="D134" s="151" t="s">
        <v>83</v>
      </c>
      <c r="E134" s="149"/>
      <c r="F134" s="160">
        <v>1</v>
      </c>
      <c r="G134" s="140" t="s">
        <v>28</v>
      </c>
      <c r="H134" s="142">
        <v>1300</v>
      </c>
      <c r="I134" s="142"/>
      <c r="J134" s="142"/>
      <c r="K134" s="142">
        <f t="shared" si="25"/>
        <v>0</v>
      </c>
      <c r="L134" s="142">
        <f t="shared" si="26"/>
        <v>0</v>
      </c>
      <c r="M134" s="189"/>
    </row>
    <row r="135" spans="1:13" ht="19.899999999999999" customHeight="1">
      <c r="A135" s="41"/>
      <c r="B135" s="147"/>
      <c r="C135" s="148"/>
      <c r="D135" s="151" t="s">
        <v>84</v>
      </c>
      <c r="E135" s="149"/>
      <c r="F135" s="160">
        <v>1</v>
      </c>
      <c r="G135" s="140" t="s">
        <v>28</v>
      </c>
      <c r="H135" s="142">
        <v>500</v>
      </c>
      <c r="I135" s="142"/>
      <c r="J135" s="142"/>
      <c r="K135" s="142">
        <f t="shared" si="25"/>
        <v>0</v>
      </c>
      <c r="L135" s="142">
        <f t="shared" si="26"/>
        <v>0</v>
      </c>
      <c r="M135" s="189"/>
    </row>
    <row r="136" spans="1:13" ht="19.899999999999999" customHeight="1">
      <c r="A136" s="41"/>
      <c r="B136" s="147"/>
      <c r="C136" s="148"/>
      <c r="D136" s="151" t="s">
        <v>85</v>
      </c>
      <c r="E136" s="149"/>
      <c r="F136" s="160">
        <v>1</v>
      </c>
      <c r="G136" s="140" t="s">
        <v>28</v>
      </c>
      <c r="H136" s="142">
        <v>3800</v>
      </c>
      <c r="I136" s="142"/>
      <c r="J136" s="142"/>
      <c r="K136" s="142">
        <f t="shared" si="25"/>
        <v>0</v>
      </c>
      <c r="L136" s="142">
        <f t="shared" si="26"/>
        <v>0</v>
      </c>
      <c r="M136" s="189"/>
    </row>
    <row r="137" spans="1:13" ht="19.899999999999999" customHeight="1">
      <c r="A137" s="41"/>
      <c r="B137" s="147"/>
      <c r="C137" s="148"/>
      <c r="D137" s="151" t="s">
        <v>86</v>
      </c>
      <c r="E137" s="149"/>
      <c r="F137" s="160">
        <v>1</v>
      </c>
      <c r="G137" s="140" t="s">
        <v>28</v>
      </c>
      <c r="H137" s="142">
        <v>8000</v>
      </c>
      <c r="I137" s="142"/>
      <c r="J137" s="142"/>
      <c r="K137" s="142">
        <f t="shared" si="25"/>
        <v>0</v>
      </c>
      <c r="L137" s="142">
        <f t="shared" si="26"/>
        <v>0</v>
      </c>
      <c r="M137" s="189"/>
    </row>
    <row r="138" spans="1:13" ht="19.899999999999999" customHeight="1">
      <c r="A138" s="41"/>
      <c r="B138" s="147"/>
      <c r="C138" s="148"/>
      <c r="D138" s="151" t="s">
        <v>87</v>
      </c>
      <c r="E138" s="149"/>
      <c r="F138" s="160">
        <v>1</v>
      </c>
      <c r="G138" s="140" t="s">
        <v>28</v>
      </c>
      <c r="H138" s="142">
        <v>6000</v>
      </c>
      <c r="I138" s="142"/>
      <c r="J138" s="142"/>
      <c r="K138" s="142">
        <f t="shared" si="25"/>
        <v>0</v>
      </c>
      <c r="L138" s="142">
        <f t="shared" si="26"/>
        <v>0</v>
      </c>
      <c r="M138" s="189"/>
    </row>
    <row r="139" spans="1:13" ht="19.899999999999999" customHeight="1">
      <c r="A139" s="41"/>
      <c r="B139" s="147"/>
      <c r="C139" s="148"/>
      <c r="D139" s="151" t="s">
        <v>88</v>
      </c>
      <c r="E139" s="149"/>
      <c r="F139" s="160">
        <v>1</v>
      </c>
      <c r="G139" s="140" t="s">
        <v>28</v>
      </c>
      <c r="H139" s="142">
        <v>5000</v>
      </c>
      <c r="I139" s="142"/>
      <c r="J139" s="142"/>
      <c r="K139" s="142">
        <f t="shared" si="25"/>
        <v>0</v>
      </c>
      <c r="L139" s="142">
        <f t="shared" si="26"/>
        <v>0</v>
      </c>
      <c r="M139" s="189"/>
    </row>
    <row r="140" spans="1:13" ht="19.899999999999999" customHeight="1">
      <c r="A140" s="41"/>
      <c r="B140" s="147"/>
      <c r="C140" s="148"/>
      <c r="D140" s="151" t="s">
        <v>89</v>
      </c>
      <c r="E140" s="149"/>
      <c r="F140" s="160">
        <v>1</v>
      </c>
      <c r="G140" s="140" t="s">
        <v>28</v>
      </c>
      <c r="H140" s="142">
        <v>25000</v>
      </c>
      <c r="I140" s="142"/>
      <c r="J140" s="142"/>
      <c r="K140" s="142">
        <f t="shared" si="25"/>
        <v>0</v>
      </c>
      <c r="L140" s="142">
        <f t="shared" si="26"/>
        <v>0</v>
      </c>
      <c r="M140" s="189"/>
    </row>
    <row r="141" spans="1:13" ht="19.899999999999999" customHeight="1">
      <c r="A141" s="41"/>
      <c r="B141" s="147"/>
      <c r="C141" s="148"/>
      <c r="D141" s="151" t="s">
        <v>90</v>
      </c>
      <c r="E141" s="149"/>
      <c r="F141" s="160">
        <v>1</v>
      </c>
      <c r="G141" s="140" t="s">
        <v>45</v>
      </c>
      <c r="H141" s="142">
        <v>35000</v>
      </c>
      <c r="I141" s="142"/>
      <c r="J141" s="142"/>
      <c r="K141" s="142">
        <f t="shared" si="25"/>
        <v>0</v>
      </c>
      <c r="L141" s="142">
        <f t="shared" si="26"/>
        <v>0</v>
      </c>
      <c r="M141" s="189"/>
    </row>
    <row r="142" spans="1:13" ht="19.899999999999999" customHeight="1">
      <c r="A142" s="41"/>
      <c r="B142" s="147"/>
      <c r="C142" s="148"/>
      <c r="D142" s="151" t="s">
        <v>116</v>
      </c>
      <c r="E142" s="149"/>
      <c r="F142" s="160">
        <v>105</v>
      </c>
      <c r="G142" s="140" t="s">
        <v>41</v>
      </c>
      <c r="H142" s="142">
        <v>74</v>
      </c>
      <c r="I142" s="142"/>
      <c r="J142" s="142"/>
      <c r="K142" s="142">
        <f t="shared" si="25"/>
        <v>0</v>
      </c>
      <c r="L142" s="142">
        <f t="shared" si="26"/>
        <v>0</v>
      </c>
      <c r="M142" s="189"/>
    </row>
    <row r="143" spans="1:13" ht="19.899999999999999" customHeight="1">
      <c r="A143" s="41"/>
      <c r="B143" s="147"/>
      <c r="C143" s="148"/>
      <c r="D143" s="151" t="s">
        <v>117</v>
      </c>
      <c r="E143" s="149"/>
      <c r="F143" s="160">
        <v>105</v>
      </c>
      <c r="G143" s="140" t="s">
        <v>41</v>
      </c>
      <c r="H143" s="142">
        <v>115</v>
      </c>
      <c r="I143" s="142"/>
      <c r="J143" s="142"/>
      <c r="K143" s="142">
        <f t="shared" si="25"/>
        <v>0</v>
      </c>
      <c r="L143" s="142">
        <f t="shared" si="26"/>
        <v>0</v>
      </c>
      <c r="M143" s="189"/>
    </row>
    <row r="144" spans="1:13" ht="19.899999999999999" customHeight="1">
      <c r="A144" s="41"/>
      <c r="B144" s="147"/>
      <c r="C144" s="148"/>
      <c r="D144" s="151" t="s">
        <v>118</v>
      </c>
      <c r="E144" s="149"/>
      <c r="F144" s="160">
        <v>105</v>
      </c>
      <c r="G144" s="140" t="s">
        <v>41</v>
      </c>
      <c r="H144" s="142">
        <v>160</v>
      </c>
      <c r="I144" s="142"/>
      <c r="J144" s="142"/>
      <c r="K144" s="142">
        <f t="shared" si="25"/>
        <v>0</v>
      </c>
      <c r="L144" s="142">
        <f t="shared" si="26"/>
        <v>0</v>
      </c>
      <c r="M144" s="189"/>
    </row>
    <row r="145" spans="1:13" ht="19.899999999999999" customHeight="1">
      <c r="A145" s="41"/>
      <c r="B145" s="147"/>
      <c r="C145" s="148"/>
      <c r="D145" s="151" t="s">
        <v>119</v>
      </c>
      <c r="E145" s="149"/>
      <c r="F145" s="160">
        <v>48</v>
      </c>
      <c r="G145" s="140" t="s">
        <v>41</v>
      </c>
      <c r="H145" s="142">
        <v>50</v>
      </c>
      <c r="I145" s="142"/>
      <c r="J145" s="142"/>
      <c r="K145" s="142">
        <f t="shared" si="25"/>
        <v>0</v>
      </c>
      <c r="L145" s="142">
        <f t="shared" si="26"/>
        <v>0</v>
      </c>
      <c r="M145" s="189"/>
    </row>
    <row r="146" spans="1:13" ht="19.899999999999999" customHeight="1">
      <c r="A146" s="41"/>
      <c r="B146" s="147"/>
      <c r="C146" s="148"/>
      <c r="D146" s="151" t="s">
        <v>199</v>
      </c>
      <c r="E146" s="149"/>
      <c r="F146" s="160">
        <v>400</v>
      </c>
      <c r="G146" s="140" t="s">
        <v>41</v>
      </c>
      <c r="H146" s="142">
        <v>13.93</v>
      </c>
      <c r="I146" s="142"/>
      <c r="J146" s="142"/>
      <c r="K146" s="142">
        <f t="shared" si="25"/>
        <v>0</v>
      </c>
      <c r="L146" s="142">
        <f t="shared" si="26"/>
        <v>0</v>
      </c>
      <c r="M146" s="189"/>
    </row>
    <row r="147" spans="1:13" ht="19.899999999999999" customHeight="1">
      <c r="A147" s="41"/>
      <c r="B147" s="147"/>
      <c r="C147" s="148"/>
      <c r="D147" s="151" t="s">
        <v>200</v>
      </c>
      <c r="E147" s="149"/>
      <c r="F147" s="160">
        <v>900</v>
      </c>
      <c r="G147" s="140" t="s">
        <v>41</v>
      </c>
      <c r="H147" s="142">
        <v>9.23</v>
      </c>
      <c r="I147" s="142"/>
      <c r="J147" s="142"/>
      <c r="K147" s="142">
        <f t="shared" si="25"/>
        <v>0</v>
      </c>
      <c r="L147" s="142">
        <f t="shared" si="26"/>
        <v>0</v>
      </c>
      <c r="M147" s="189"/>
    </row>
    <row r="148" spans="1:13" ht="19.899999999999999" customHeight="1">
      <c r="A148" s="41"/>
      <c r="B148" s="147"/>
      <c r="C148" s="148"/>
      <c r="D148" s="151" t="s">
        <v>120</v>
      </c>
      <c r="E148" s="149"/>
      <c r="F148" s="160">
        <v>1</v>
      </c>
      <c r="G148" s="140" t="s">
        <v>121</v>
      </c>
      <c r="H148" s="142">
        <v>3500</v>
      </c>
      <c r="I148" s="142"/>
      <c r="J148" s="142"/>
      <c r="K148" s="142">
        <f t="shared" si="25"/>
        <v>0</v>
      </c>
      <c r="L148" s="142">
        <f t="shared" si="26"/>
        <v>0</v>
      </c>
      <c r="M148" s="176"/>
    </row>
    <row r="149" spans="1:13" ht="19.899999999999999" customHeight="1">
      <c r="A149" s="41"/>
      <c r="B149" s="147"/>
      <c r="C149" s="148"/>
      <c r="D149" s="151" t="s">
        <v>122</v>
      </c>
      <c r="E149" s="149"/>
      <c r="F149" s="160">
        <v>1</v>
      </c>
      <c r="G149" s="140" t="s">
        <v>121</v>
      </c>
      <c r="H149" s="142">
        <v>10000</v>
      </c>
      <c r="I149" s="142"/>
      <c r="J149" s="142"/>
      <c r="K149" s="142">
        <f t="shared" si="25"/>
        <v>0</v>
      </c>
      <c r="L149" s="142">
        <f t="shared" si="26"/>
        <v>0</v>
      </c>
      <c r="M149" s="176"/>
    </row>
    <row r="150" spans="1:13" ht="19.899999999999999" customHeight="1">
      <c r="A150" s="41"/>
      <c r="B150" s="147"/>
      <c r="C150" s="148"/>
      <c r="D150" s="151" t="s">
        <v>196</v>
      </c>
      <c r="E150" s="149"/>
      <c r="F150" s="160">
        <v>6</v>
      </c>
      <c r="G150" s="140" t="s">
        <v>28</v>
      </c>
      <c r="H150" s="142">
        <v>4500</v>
      </c>
      <c r="I150" s="142"/>
      <c r="J150" s="142"/>
      <c r="K150" s="142">
        <f t="shared" si="25"/>
        <v>0</v>
      </c>
      <c r="L150" s="142">
        <f t="shared" si="26"/>
        <v>0</v>
      </c>
      <c r="M150" s="176"/>
    </row>
    <row r="151" spans="1:13" ht="19.899999999999999" customHeight="1">
      <c r="A151" s="41"/>
      <c r="B151" s="147"/>
      <c r="C151" s="148"/>
      <c r="D151" s="151"/>
      <c r="E151" s="149"/>
      <c r="F151" s="139"/>
      <c r="G151" s="140"/>
      <c r="H151" s="142"/>
      <c r="I151" s="142"/>
      <c r="J151" s="142"/>
      <c r="K151" s="142"/>
      <c r="L151" s="142"/>
      <c r="M151" s="176"/>
    </row>
    <row r="152" spans="1:13" ht="19.899999999999999" customHeight="1">
      <c r="A152" s="41"/>
      <c r="B152" s="154"/>
      <c r="C152" s="155"/>
      <c r="D152" s="155" t="s">
        <v>162</v>
      </c>
      <c r="E152" s="156"/>
      <c r="F152" s="40"/>
      <c r="G152" s="41"/>
      <c r="H152" s="35"/>
      <c r="I152" s="23">
        <f>SUM(I115:I150)</f>
        <v>0</v>
      </c>
      <c r="J152" s="23"/>
      <c r="K152" s="23">
        <f>SUM(K115:K150)</f>
        <v>0</v>
      </c>
      <c r="L152" s="23">
        <f>SUM(L115:L150)</f>
        <v>0</v>
      </c>
      <c r="M152" s="189"/>
    </row>
    <row r="153" spans="1:13" ht="19.899999999999999" customHeight="1">
      <c r="A153" s="41"/>
      <c r="B153" s="155"/>
      <c r="C153" s="155"/>
      <c r="D153" s="155"/>
      <c r="E153" s="156"/>
      <c r="F153" s="40"/>
      <c r="G153" s="41"/>
      <c r="H153" s="35"/>
      <c r="I153" s="23"/>
      <c r="J153" s="23"/>
      <c r="K153" s="23"/>
      <c r="L153" s="23"/>
      <c r="M153" s="189"/>
    </row>
    <row r="154" spans="1:13" ht="19.899999999999999" customHeight="1">
      <c r="A154" s="175">
        <v>7</v>
      </c>
      <c r="B154" s="55" t="s">
        <v>91</v>
      </c>
      <c r="C154" s="38"/>
      <c r="D154" s="39"/>
      <c r="E154" s="52"/>
      <c r="F154" s="40"/>
      <c r="G154" s="41"/>
      <c r="H154" s="35"/>
      <c r="I154" s="23"/>
      <c r="J154" s="35"/>
      <c r="K154" s="23"/>
      <c r="L154" s="43"/>
      <c r="M154" s="189"/>
    </row>
    <row r="155" spans="1:13" ht="19.899999999999999" customHeight="1">
      <c r="A155" s="197"/>
      <c r="B155" s="158"/>
      <c r="C155" s="148"/>
      <c r="D155" s="368" t="s">
        <v>72</v>
      </c>
      <c r="E155" s="388"/>
      <c r="F155" s="139">
        <v>1</v>
      </c>
      <c r="G155" s="159" t="s">
        <v>28</v>
      </c>
      <c r="H155" s="142">
        <v>35500</v>
      </c>
      <c r="I155" s="142"/>
      <c r="J155" s="142">
        <v>0</v>
      </c>
      <c r="K155" s="142">
        <f t="shared" ref="K155" si="27">J155*F155</f>
        <v>0</v>
      </c>
      <c r="L155" s="142">
        <f t="shared" ref="L155" si="28">K155+I155</f>
        <v>0</v>
      </c>
      <c r="M155" s="190"/>
    </row>
    <row r="156" spans="1:13" ht="40.15" customHeight="1">
      <c r="A156" s="197"/>
      <c r="B156" s="158"/>
      <c r="C156" s="148"/>
      <c r="D156" s="366" t="s">
        <v>201</v>
      </c>
      <c r="E156" s="367"/>
      <c r="F156" s="139">
        <v>1</v>
      </c>
      <c r="G156" s="159" t="s">
        <v>28</v>
      </c>
      <c r="H156" s="142">
        <v>165000</v>
      </c>
      <c r="I156" s="142"/>
      <c r="J156" s="142">
        <v>0</v>
      </c>
      <c r="K156" s="142">
        <f t="shared" ref="K156:K162" si="29">J156*F156</f>
        <v>0</v>
      </c>
      <c r="L156" s="142">
        <f t="shared" ref="L156:L162" si="30">K156+I156</f>
        <v>0</v>
      </c>
      <c r="M156" s="190"/>
    </row>
    <row r="157" spans="1:13" ht="19.899999999999999" customHeight="1">
      <c r="A157" s="197"/>
      <c r="B157" s="158"/>
      <c r="C157" s="148"/>
      <c r="D157" s="368" t="s">
        <v>109</v>
      </c>
      <c r="E157" s="369"/>
      <c r="F157" s="160">
        <v>1</v>
      </c>
      <c r="G157" s="161" t="s">
        <v>28</v>
      </c>
      <c r="H157" s="142">
        <v>42042</v>
      </c>
      <c r="I157" s="142"/>
      <c r="J157" s="142">
        <v>0</v>
      </c>
      <c r="K157" s="142">
        <f t="shared" si="29"/>
        <v>0</v>
      </c>
      <c r="L157" s="142">
        <f t="shared" si="30"/>
        <v>0</v>
      </c>
      <c r="M157" s="277" t="s">
        <v>105</v>
      </c>
    </row>
    <row r="158" spans="1:13" ht="19.899999999999999" customHeight="1">
      <c r="A158" s="197"/>
      <c r="B158" s="158"/>
      <c r="C158" s="148"/>
      <c r="D158" s="368" t="s">
        <v>110</v>
      </c>
      <c r="E158" s="369"/>
      <c r="F158" s="160">
        <v>1</v>
      </c>
      <c r="G158" s="161" t="s">
        <v>28</v>
      </c>
      <c r="H158" s="142">
        <v>34430</v>
      </c>
      <c r="I158" s="142"/>
      <c r="J158" s="142">
        <v>0</v>
      </c>
      <c r="K158" s="142">
        <f t="shared" si="29"/>
        <v>0</v>
      </c>
      <c r="L158" s="142">
        <f t="shared" si="30"/>
        <v>0</v>
      </c>
      <c r="M158" s="277" t="s">
        <v>106</v>
      </c>
    </row>
    <row r="159" spans="1:13" ht="19.899999999999999" customHeight="1">
      <c r="A159" s="197"/>
      <c r="B159" s="158"/>
      <c r="C159" s="148"/>
      <c r="D159" s="368" t="s">
        <v>111</v>
      </c>
      <c r="E159" s="369"/>
      <c r="F159" s="160">
        <v>1</v>
      </c>
      <c r="G159" s="161" t="s">
        <v>28</v>
      </c>
      <c r="H159" s="142">
        <v>42042</v>
      </c>
      <c r="I159" s="142"/>
      <c r="J159" s="142">
        <v>0</v>
      </c>
      <c r="K159" s="142">
        <f t="shared" si="29"/>
        <v>0</v>
      </c>
      <c r="L159" s="142">
        <f t="shared" si="30"/>
        <v>0</v>
      </c>
      <c r="M159" s="277" t="s">
        <v>107</v>
      </c>
    </row>
    <row r="160" spans="1:13" ht="19.899999999999999" customHeight="1">
      <c r="A160" s="197"/>
      <c r="B160" s="158"/>
      <c r="C160" s="148"/>
      <c r="D160" s="368" t="s">
        <v>112</v>
      </c>
      <c r="E160" s="369"/>
      <c r="F160" s="160">
        <v>1</v>
      </c>
      <c r="G160" s="161" t="s">
        <v>28</v>
      </c>
      <c r="H160" s="142">
        <v>34430</v>
      </c>
      <c r="I160" s="142"/>
      <c r="J160" s="142">
        <v>0</v>
      </c>
      <c r="K160" s="142">
        <f t="shared" si="29"/>
        <v>0</v>
      </c>
      <c r="L160" s="142">
        <f t="shared" si="30"/>
        <v>0</v>
      </c>
      <c r="M160" s="277" t="s">
        <v>115</v>
      </c>
    </row>
    <row r="161" spans="1:13" ht="19.899999999999999" customHeight="1">
      <c r="A161" s="197"/>
      <c r="B161" s="158"/>
      <c r="C161" s="148"/>
      <c r="D161" s="368" t="s">
        <v>113</v>
      </c>
      <c r="E161" s="369"/>
      <c r="F161" s="160">
        <v>1</v>
      </c>
      <c r="G161" s="161" t="s">
        <v>28</v>
      </c>
      <c r="H161" s="142">
        <v>34430</v>
      </c>
      <c r="I161" s="142"/>
      <c r="J161" s="142">
        <v>0</v>
      </c>
      <c r="K161" s="142">
        <f t="shared" si="29"/>
        <v>0</v>
      </c>
      <c r="L161" s="142">
        <f t="shared" si="30"/>
        <v>0</v>
      </c>
      <c r="M161" s="277" t="s">
        <v>108</v>
      </c>
    </row>
    <row r="162" spans="1:13" ht="19.899999999999999" customHeight="1">
      <c r="A162" s="197"/>
      <c r="B162" s="158"/>
      <c r="C162" s="148"/>
      <c r="D162" s="368" t="s">
        <v>114</v>
      </c>
      <c r="E162" s="369"/>
      <c r="F162" s="160">
        <v>1</v>
      </c>
      <c r="G162" s="161" t="s">
        <v>28</v>
      </c>
      <c r="H162" s="142">
        <v>34430</v>
      </c>
      <c r="I162" s="142"/>
      <c r="J162" s="142">
        <v>0</v>
      </c>
      <c r="K162" s="142">
        <f t="shared" si="29"/>
        <v>0</v>
      </c>
      <c r="L162" s="142">
        <f t="shared" si="30"/>
        <v>0</v>
      </c>
      <c r="M162" s="277" t="s">
        <v>108</v>
      </c>
    </row>
    <row r="163" spans="1:13" ht="19.899999999999999" customHeight="1">
      <c r="A163" s="175"/>
      <c r="B163" s="55"/>
      <c r="C163" s="38"/>
      <c r="D163" s="39"/>
      <c r="E163" s="67"/>
      <c r="F163" s="157"/>
      <c r="G163" s="57"/>
      <c r="H163" s="58"/>
      <c r="I163" s="56"/>
      <c r="J163" s="56"/>
      <c r="K163" s="56"/>
      <c r="L163" s="56"/>
      <c r="M163" s="193"/>
    </row>
    <row r="164" spans="1:13" ht="19.899999999999999" customHeight="1">
      <c r="A164" s="175"/>
      <c r="B164" s="154"/>
      <c r="C164" s="155"/>
      <c r="D164" s="155" t="s">
        <v>163</v>
      </c>
      <c r="E164" s="156"/>
      <c r="F164" s="40"/>
      <c r="G164" s="41"/>
      <c r="H164" s="35"/>
      <c r="I164" s="43">
        <f>SUM(I154:I162)</f>
        <v>0</v>
      </c>
      <c r="J164" s="43"/>
      <c r="K164" s="43">
        <f t="shared" ref="K164:L164" si="31">SUM(K154:K162)</f>
        <v>0</v>
      </c>
      <c r="L164" s="43">
        <f t="shared" si="31"/>
        <v>0</v>
      </c>
      <c r="M164" s="189"/>
    </row>
    <row r="165" spans="1:13" ht="19.899999999999999" customHeight="1">
      <c r="A165" s="192"/>
      <c r="B165" s="216"/>
      <c r="C165" s="216"/>
      <c r="D165" s="216"/>
      <c r="E165" s="217"/>
      <c r="F165" s="218"/>
      <c r="G165" s="47"/>
      <c r="H165" s="34"/>
      <c r="I165" s="25"/>
      <c r="J165" s="25"/>
      <c r="K165" s="25"/>
      <c r="L165" s="25"/>
      <c r="M165" s="191"/>
    </row>
    <row r="166" spans="1:13" ht="19.899999999999999" customHeight="1">
      <c r="A166" s="173"/>
      <c r="B166" s="164" t="s">
        <v>164</v>
      </c>
      <c r="C166" s="165"/>
      <c r="D166" s="165"/>
      <c r="E166" s="165"/>
      <c r="F166" s="166"/>
      <c r="G166" s="167"/>
      <c r="H166" s="166"/>
      <c r="I166" s="168"/>
      <c r="J166" s="166"/>
      <c r="K166" s="168"/>
      <c r="L166" s="169"/>
      <c r="M166" s="174"/>
    </row>
    <row r="167" spans="1:13" ht="19.899999999999999" customHeight="1">
      <c r="A167" s="175"/>
      <c r="B167" s="153"/>
      <c r="C167" s="152"/>
      <c r="D167" s="172" t="s">
        <v>166</v>
      </c>
      <c r="E167" s="152"/>
      <c r="F167" s="40"/>
      <c r="G167" s="110"/>
      <c r="H167" s="40"/>
      <c r="I167" s="170"/>
      <c r="J167" s="40"/>
      <c r="K167" s="170"/>
      <c r="L167" s="171"/>
      <c r="M167" s="176"/>
    </row>
    <row r="168" spans="1:13" ht="19.899999999999999" customHeight="1">
      <c r="A168" s="177"/>
      <c r="B168" s="178"/>
      <c r="C168" s="162"/>
      <c r="D168" s="179" t="s">
        <v>165</v>
      </c>
      <c r="E168" s="162"/>
      <c r="F168" s="163"/>
      <c r="G168" s="180"/>
      <c r="H168" s="163"/>
      <c r="I168" s="181"/>
      <c r="J168" s="163"/>
      <c r="K168" s="181"/>
      <c r="L168" s="182"/>
      <c r="M168" s="183"/>
    </row>
    <row r="169" spans="1:13">
      <c r="A169" s="59"/>
      <c r="B169" s="59"/>
      <c r="C169" s="60"/>
      <c r="D169" s="60"/>
      <c r="E169" s="60"/>
      <c r="F169" s="61"/>
      <c r="G169" s="60"/>
      <c r="H169" s="62"/>
      <c r="I169" s="62"/>
      <c r="J169" s="63"/>
      <c r="K169" s="62"/>
      <c r="L169" s="62"/>
      <c r="M169" s="60"/>
    </row>
    <row r="170" spans="1:13">
      <c r="F170" s="64"/>
      <c r="H170" s="65"/>
      <c r="I170" s="65"/>
      <c r="J170" s="66"/>
      <c r="K170" s="65"/>
      <c r="L170" s="65"/>
    </row>
    <row r="171" spans="1:13">
      <c r="F171" s="64"/>
      <c r="H171" s="65"/>
      <c r="I171" s="404"/>
      <c r="J171" s="404"/>
      <c r="K171" s="404"/>
      <c r="L171" s="404"/>
    </row>
    <row r="172" spans="1:13">
      <c r="F172" s="64"/>
      <c r="H172" s="65"/>
      <c r="I172" s="65"/>
      <c r="J172" s="66"/>
      <c r="K172" s="65"/>
      <c r="L172" s="65"/>
    </row>
    <row r="173" spans="1:13">
      <c r="F173" s="64"/>
      <c r="H173" s="65"/>
      <c r="I173" s="65"/>
      <c r="J173" s="66"/>
      <c r="K173" s="65"/>
      <c r="L173" s="65"/>
    </row>
    <row r="174" spans="1:13">
      <c r="F174" s="64"/>
      <c r="H174" s="65"/>
      <c r="I174" s="65"/>
      <c r="J174" s="66"/>
      <c r="K174" s="65"/>
      <c r="L174" s="65"/>
    </row>
  </sheetData>
  <mergeCells count="54">
    <mergeCell ref="D24:E24"/>
    <mergeCell ref="D37:E37"/>
    <mergeCell ref="D38:E38"/>
    <mergeCell ref="D66:E66"/>
    <mergeCell ref="B78:E78"/>
    <mergeCell ref="D25:E25"/>
    <mergeCell ref="D34:E34"/>
    <mergeCell ref="D117:E117"/>
    <mergeCell ref="D79:E79"/>
    <mergeCell ref="D155:E155"/>
    <mergeCell ref="D70:E70"/>
    <mergeCell ref="D118:E118"/>
    <mergeCell ref="D119:E119"/>
    <mergeCell ref="D120:E120"/>
    <mergeCell ref="D121:E121"/>
    <mergeCell ref="D122:E122"/>
    <mergeCell ref="D123:E123"/>
    <mergeCell ref="D14:E14"/>
    <mergeCell ref="D18:E18"/>
    <mergeCell ref="D13:E13"/>
    <mergeCell ref="D15:E15"/>
    <mergeCell ref="D22:E22"/>
    <mergeCell ref="L5:L6"/>
    <mergeCell ref="G5:G6"/>
    <mergeCell ref="F5:F6"/>
    <mergeCell ref="A1:M1"/>
    <mergeCell ref="D31:E31"/>
    <mergeCell ref="B7:E7"/>
    <mergeCell ref="B30:E30"/>
    <mergeCell ref="A5:A6"/>
    <mergeCell ref="B5:E6"/>
    <mergeCell ref="D19:E19"/>
    <mergeCell ref="D20:E20"/>
    <mergeCell ref="M5:M6"/>
    <mergeCell ref="D12:E12"/>
    <mergeCell ref="D11:E11"/>
    <mergeCell ref="D21:E21"/>
    <mergeCell ref="J5:K5"/>
    <mergeCell ref="H5:I5"/>
    <mergeCell ref="D8:E8"/>
    <mergeCell ref="D156:E156"/>
    <mergeCell ref="D162:E162"/>
    <mergeCell ref="D157:E157"/>
    <mergeCell ref="D158:E158"/>
    <mergeCell ref="D159:E159"/>
    <mergeCell ref="D160:E160"/>
    <mergeCell ref="D161:E161"/>
    <mergeCell ref="D23:E23"/>
    <mergeCell ref="D35:E35"/>
    <mergeCell ref="D9:E9"/>
    <mergeCell ref="D16:E16"/>
    <mergeCell ref="D17:E17"/>
    <mergeCell ref="D26:E26"/>
    <mergeCell ref="D10:E10"/>
  </mergeCells>
  <phoneticPr fontId="4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74" fitToWidth="0" fitToHeight="0" orientation="landscape" r:id="rId1"/>
  <headerFooter alignWithMargins="0">
    <oddHeader>&amp;R&amp;"TH SarabunPSK,ธรรมดา"&amp;12แบบ ปร.4 แผ่นที่ &amp;P/&amp;N</oddHeader>
  </headerFooter>
  <rowBreaks count="7" manualBreakCount="7">
    <brk id="29" max="12" man="1"/>
    <brk id="45" max="12" man="1"/>
    <brk id="66" max="12" man="1"/>
    <brk id="86" max="12" man="1"/>
    <brk id="113" max="12" man="1"/>
    <brk id="127" max="12" man="1"/>
    <brk id="153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7D29DD-B9C5-4714-B2C1-36150EB1D312}">
  <dimension ref="A1:G55"/>
  <sheetViews>
    <sheetView view="pageBreakPreview" zoomScaleNormal="100" zoomScaleSheetLayoutView="100" workbookViewId="0">
      <selection activeCell="E13" sqref="E13"/>
    </sheetView>
  </sheetViews>
  <sheetFormatPr defaultColWidth="8.28515625" defaultRowHeight="21"/>
  <cols>
    <col min="1" max="1" width="6.7109375" style="68" customWidth="1"/>
    <col min="2" max="2" width="23.28515625" style="68" customWidth="1"/>
    <col min="3" max="3" width="16.7109375" style="68" customWidth="1"/>
    <col min="4" max="4" width="18.7109375" style="68" customWidth="1"/>
    <col min="5" max="5" width="12" style="68" customWidth="1"/>
    <col min="6" max="6" width="19.140625" style="68" customWidth="1"/>
    <col min="7" max="7" width="20.140625" style="68" customWidth="1"/>
    <col min="8" max="256" width="8.28515625" style="68"/>
    <col min="257" max="257" width="6.7109375" style="68" customWidth="1"/>
    <col min="258" max="258" width="23.28515625" style="68" customWidth="1"/>
    <col min="259" max="259" width="16.7109375" style="68" customWidth="1"/>
    <col min="260" max="260" width="18.7109375" style="68" customWidth="1"/>
    <col min="261" max="261" width="12" style="68" customWidth="1"/>
    <col min="262" max="262" width="19.140625" style="68" customWidth="1"/>
    <col min="263" max="263" width="20.140625" style="68" customWidth="1"/>
    <col min="264" max="512" width="8.28515625" style="68"/>
    <col min="513" max="513" width="6.7109375" style="68" customWidth="1"/>
    <col min="514" max="514" width="23.28515625" style="68" customWidth="1"/>
    <col min="515" max="515" width="16.7109375" style="68" customWidth="1"/>
    <col min="516" max="516" width="18.7109375" style="68" customWidth="1"/>
    <col min="517" max="517" width="12" style="68" customWidth="1"/>
    <col min="518" max="518" width="19.140625" style="68" customWidth="1"/>
    <col min="519" max="519" width="20.140625" style="68" customWidth="1"/>
    <col min="520" max="768" width="8.28515625" style="68"/>
    <col min="769" max="769" width="6.7109375" style="68" customWidth="1"/>
    <col min="770" max="770" width="23.28515625" style="68" customWidth="1"/>
    <col min="771" max="771" width="16.7109375" style="68" customWidth="1"/>
    <col min="772" max="772" width="18.7109375" style="68" customWidth="1"/>
    <col min="773" max="773" width="12" style="68" customWidth="1"/>
    <col min="774" max="774" width="19.140625" style="68" customWidth="1"/>
    <col min="775" max="775" width="20.140625" style="68" customWidth="1"/>
    <col min="776" max="1024" width="8.28515625" style="68"/>
    <col min="1025" max="1025" width="6.7109375" style="68" customWidth="1"/>
    <col min="1026" max="1026" width="23.28515625" style="68" customWidth="1"/>
    <col min="1027" max="1027" width="16.7109375" style="68" customWidth="1"/>
    <col min="1028" max="1028" width="18.7109375" style="68" customWidth="1"/>
    <col min="1029" max="1029" width="12" style="68" customWidth="1"/>
    <col min="1030" max="1030" width="19.140625" style="68" customWidth="1"/>
    <col min="1031" max="1031" width="20.140625" style="68" customWidth="1"/>
    <col min="1032" max="1280" width="8.28515625" style="68"/>
    <col min="1281" max="1281" width="6.7109375" style="68" customWidth="1"/>
    <col min="1282" max="1282" width="23.28515625" style="68" customWidth="1"/>
    <col min="1283" max="1283" width="16.7109375" style="68" customWidth="1"/>
    <col min="1284" max="1284" width="18.7109375" style="68" customWidth="1"/>
    <col min="1285" max="1285" width="12" style="68" customWidth="1"/>
    <col min="1286" max="1286" width="19.140625" style="68" customWidth="1"/>
    <col min="1287" max="1287" width="20.140625" style="68" customWidth="1"/>
    <col min="1288" max="1536" width="8.28515625" style="68"/>
    <col min="1537" max="1537" width="6.7109375" style="68" customWidth="1"/>
    <col min="1538" max="1538" width="23.28515625" style="68" customWidth="1"/>
    <col min="1539" max="1539" width="16.7109375" style="68" customWidth="1"/>
    <col min="1540" max="1540" width="18.7109375" style="68" customWidth="1"/>
    <col min="1541" max="1541" width="12" style="68" customWidth="1"/>
    <col min="1542" max="1542" width="19.140625" style="68" customWidth="1"/>
    <col min="1543" max="1543" width="20.140625" style="68" customWidth="1"/>
    <col min="1544" max="1792" width="8.28515625" style="68"/>
    <col min="1793" max="1793" width="6.7109375" style="68" customWidth="1"/>
    <col min="1794" max="1794" width="23.28515625" style="68" customWidth="1"/>
    <col min="1795" max="1795" width="16.7109375" style="68" customWidth="1"/>
    <col min="1796" max="1796" width="18.7109375" style="68" customWidth="1"/>
    <col min="1797" max="1797" width="12" style="68" customWidth="1"/>
    <col min="1798" max="1798" width="19.140625" style="68" customWidth="1"/>
    <col min="1799" max="1799" width="20.140625" style="68" customWidth="1"/>
    <col min="1800" max="2048" width="8.28515625" style="68"/>
    <col min="2049" max="2049" width="6.7109375" style="68" customWidth="1"/>
    <col min="2050" max="2050" width="23.28515625" style="68" customWidth="1"/>
    <col min="2051" max="2051" width="16.7109375" style="68" customWidth="1"/>
    <col min="2052" max="2052" width="18.7109375" style="68" customWidth="1"/>
    <col min="2053" max="2053" width="12" style="68" customWidth="1"/>
    <col min="2054" max="2054" width="19.140625" style="68" customWidth="1"/>
    <col min="2055" max="2055" width="20.140625" style="68" customWidth="1"/>
    <col min="2056" max="2304" width="8.28515625" style="68"/>
    <col min="2305" max="2305" width="6.7109375" style="68" customWidth="1"/>
    <col min="2306" max="2306" width="23.28515625" style="68" customWidth="1"/>
    <col min="2307" max="2307" width="16.7109375" style="68" customWidth="1"/>
    <col min="2308" max="2308" width="18.7109375" style="68" customWidth="1"/>
    <col min="2309" max="2309" width="12" style="68" customWidth="1"/>
    <col min="2310" max="2310" width="19.140625" style="68" customWidth="1"/>
    <col min="2311" max="2311" width="20.140625" style="68" customWidth="1"/>
    <col min="2312" max="2560" width="8.28515625" style="68"/>
    <col min="2561" max="2561" width="6.7109375" style="68" customWidth="1"/>
    <col min="2562" max="2562" width="23.28515625" style="68" customWidth="1"/>
    <col min="2563" max="2563" width="16.7109375" style="68" customWidth="1"/>
    <col min="2564" max="2564" width="18.7109375" style="68" customWidth="1"/>
    <col min="2565" max="2565" width="12" style="68" customWidth="1"/>
    <col min="2566" max="2566" width="19.140625" style="68" customWidth="1"/>
    <col min="2567" max="2567" width="20.140625" style="68" customWidth="1"/>
    <col min="2568" max="2816" width="8.28515625" style="68"/>
    <col min="2817" max="2817" width="6.7109375" style="68" customWidth="1"/>
    <col min="2818" max="2818" width="23.28515625" style="68" customWidth="1"/>
    <col min="2819" max="2819" width="16.7109375" style="68" customWidth="1"/>
    <col min="2820" max="2820" width="18.7109375" style="68" customWidth="1"/>
    <col min="2821" max="2821" width="12" style="68" customWidth="1"/>
    <col min="2822" max="2822" width="19.140625" style="68" customWidth="1"/>
    <col min="2823" max="2823" width="20.140625" style="68" customWidth="1"/>
    <col min="2824" max="3072" width="8.28515625" style="68"/>
    <col min="3073" max="3073" width="6.7109375" style="68" customWidth="1"/>
    <col min="3074" max="3074" width="23.28515625" style="68" customWidth="1"/>
    <col min="3075" max="3075" width="16.7109375" style="68" customWidth="1"/>
    <col min="3076" max="3076" width="18.7109375" style="68" customWidth="1"/>
    <col min="3077" max="3077" width="12" style="68" customWidth="1"/>
    <col min="3078" max="3078" width="19.140625" style="68" customWidth="1"/>
    <col min="3079" max="3079" width="20.140625" style="68" customWidth="1"/>
    <col min="3080" max="3328" width="8.28515625" style="68"/>
    <col min="3329" max="3329" width="6.7109375" style="68" customWidth="1"/>
    <col min="3330" max="3330" width="23.28515625" style="68" customWidth="1"/>
    <col min="3331" max="3331" width="16.7109375" style="68" customWidth="1"/>
    <col min="3332" max="3332" width="18.7109375" style="68" customWidth="1"/>
    <col min="3333" max="3333" width="12" style="68" customWidth="1"/>
    <col min="3334" max="3334" width="19.140625" style="68" customWidth="1"/>
    <col min="3335" max="3335" width="20.140625" style="68" customWidth="1"/>
    <col min="3336" max="3584" width="8.28515625" style="68"/>
    <col min="3585" max="3585" width="6.7109375" style="68" customWidth="1"/>
    <col min="3586" max="3586" width="23.28515625" style="68" customWidth="1"/>
    <col min="3587" max="3587" width="16.7109375" style="68" customWidth="1"/>
    <col min="3588" max="3588" width="18.7109375" style="68" customWidth="1"/>
    <col min="3589" max="3589" width="12" style="68" customWidth="1"/>
    <col min="3590" max="3590" width="19.140625" style="68" customWidth="1"/>
    <col min="3591" max="3591" width="20.140625" style="68" customWidth="1"/>
    <col min="3592" max="3840" width="8.28515625" style="68"/>
    <col min="3841" max="3841" width="6.7109375" style="68" customWidth="1"/>
    <col min="3842" max="3842" width="23.28515625" style="68" customWidth="1"/>
    <col min="3843" max="3843" width="16.7109375" style="68" customWidth="1"/>
    <col min="3844" max="3844" width="18.7109375" style="68" customWidth="1"/>
    <col min="3845" max="3845" width="12" style="68" customWidth="1"/>
    <col min="3846" max="3846" width="19.140625" style="68" customWidth="1"/>
    <col min="3847" max="3847" width="20.140625" style="68" customWidth="1"/>
    <col min="3848" max="4096" width="8.28515625" style="68"/>
    <col min="4097" max="4097" width="6.7109375" style="68" customWidth="1"/>
    <col min="4098" max="4098" width="23.28515625" style="68" customWidth="1"/>
    <col min="4099" max="4099" width="16.7109375" style="68" customWidth="1"/>
    <col min="4100" max="4100" width="18.7109375" style="68" customWidth="1"/>
    <col min="4101" max="4101" width="12" style="68" customWidth="1"/>
    <col min="4102" max="4102" width="19.140625" style="68" customWidth="1"/>
    <col min="4103" max="4103" width="20.140625" style="68" customWidth="1"/>
    <col min="4104" max="4352" width="8.28515625" style="68"/>
    <col min="4353" max="4353" width="6.7109375" style="68" customWidth="1"/>
    <col min="4354" max="4354" width="23.28515625" style="68" customWidth="1"/>
    <col min="4355" max="4355" width="16.7109375" style="68" customWidth="1"/>
    <col min="4356" max="4356" width="18.7109375" style="68" customWidth="1"/>
    <col min="4357" max="4357" width="12" style="68" customWidth="1"/>
    <col min="4358" max="4358" width="19.140625" style="68" customWidth="1"/>
    <col min="4359" max="4359" width="20.140625" style="68" customWidth="1"/>
    <col min="4360" max="4608" width="8.28515625" style="68"/>
    <col min="4609" max="4609" width="6.7109375" style="68" customWidth="1"/>
    <col min="4610" max="4610" width="23.28515625" style="68" customWidth="1"/>
    <col min="4611" max="4611" width="16.7109375" style="68" customWidth="1"/>
    <col min="4612" max="4612" width="18.7109375" style="68" customWidth="1"/>
    <col min="4613" max="4613" width="12" style="68" customWidth="1"/>
    <col min="4614" max="4614" width="19.140625" style="68" customWidth="1"/>
    <col min="4615" max="4615" width="20.140625" style="68" customWidth="1"/>
    <col min="4616" max="4864" width="8.28515625" style="68"/>
    <col min="4865" max="4865" width="6.7109375" style="68" customWidth="1"/>
    <col min="4866" max="4866" width="23.28515625" style="68" customWidth="1"/>
    <col min="4867" max="4867" width="16.7109375" style="68" customWidth="1"/>
    <col min="4868" max="4868" width="18.7109375" style="68" customWidth="1"/>
    <col min="4869" max="4869" width="12" style="68" customWidth="1"/>
    <col min="4870" max="4870" width="19.140625" style="68" customWidth="1"/>
    <col min="4871" max="4871" width="20.140625" style="68" customWidth="1"/>
    <col min="4872" max="5120" width="8.28515625" style="68"/>
    <col min="5121" max="5121" width="6.7109375" style="68" customWidth="1"/>
    <col min="5122" max="5122" width="23.28515625" style="68" customWidth="1"/>
    <col min="5123" max="5123" width="16.7109375" style="68" customWidth="1"/>
    <col min="5124" max="5124" width="18.7109375" style="68" customWidth="1"/>
    <col min="5125" max="5125" width="12" style="68" customWidth="1"/>
    <col min="5126" max="5126" width="19.140625" style="68" customWidth="1"/>
    <col min="5127" max="5127" width="20.140625" style="68" customWidth="1"/>
    <col min="5128" max="5376" width="8.28515625" style="68"/>
    <col min="5377" max="5377" width="6.7109375" style="68" customWidth="1"/>
    <col min="5378" max="5378" width="23.28515625" style="68" customWidth="1"/>
    <col min="5379" max="5379" width="16.7109375" style="68" customWidth="1"/>
    <col min="5380" max="5380" width="18.7109375" style="68" customWidth="1"/>
    <col min="5381" max="5381" width="12" style="68" customWidth="1"/>
    <col min="5382" max="5382" width="19.140625" style="68" customWidth="1"/>
    <col min="5383" max="5383" width="20.140625" style="68" customWidth="1"/>
    <col min="5384" max="5632" width="8.28515625" style="68"/>
    <col min="5633" max="5633" width="6.7109375" style="68" customWidth="1"/>
    <col min="5634" max="5634" width="23.28515625" style="68" customWidth="1"/>
    <col min="5635" max="5635" width="16.7109375" style="68" customWidth="1"/>
    <col min="5636" max="5636" width="18.7109375" style="68" customWidth="1"/>
    <col min="5637" max="5637" width="12" style="68" customWidth="1"/>
    <col min="5638" max="5638" width="19.140625" style="68" customWidth="1"/>
    <col min="5639" max="5639" width="20.140625" style="68" customWidth="1"/>
    <col min="5640" max="5888" width="8.28515625" style="68"/>
    <col min="5889" max="5889" width="6.7109375" style="68" customWidth="1"/>
    <col min="5890" max="5890" width="23.28515625" style="68" customWidth="1"/>
    <col min="5891" max="5891" width="16.7109375" style="68" customWidth="1"/>
    <col min="5892" max="5892" width="18.7109375" style="68" customWidth="1"/>
    <col min="5893" max="5893" width="12" style="68" customWidth="1"/>
    <col min="5894" max="5894" width="19.140625" style="68" customWidth="1"/>
    <col min="5895" max="5895" width="20.140625" style="68" customWidth="1"/>
    <col min="5896" max="6144" width="8.28515625" style="68"/>
    <col min="6145" max="6145" width="6.7109375" style="68" customWidth="1"/>
    <col min="6146" max="6146" width="23.28515625" style="68" customWidth="1"/>
    <col min="6147" max="6147" width="16.7109375" style="68" customWidth="1"/>
    <col min="6148" max="6148" width="18.7109375" style="68" customWidth="1"/>
    <col min="6149" max="6149" width="12" style="68" customWidth="1"/>
    <col min="6150" max="6150" width="19.140625" style="68" customWidth="1"/>
    <col min="6151" max="6151" width="20.140625" style="68" customWidth="1"/>
    <col min="6152" max="6400" width="8.28515625" style="68"/>
    <col min="6401" max="6401" width="6.7109375" style="68" customWidth="1"/>
    <col min="6402" max="6402" width="23.28515625" style="68" customWidth="1"/>
    <col min="6403" max="6403" width="16.7109375" style="68" customWidth="1"/>
    <col min="6404" max="6404" width="18.7109375" style="68" customWidth="1"/>
    <col min="6405" max="6405" width="12" style="68" customWidth="1"/>
    <col min="6406" max="6406" width="19.140625" style="68" customWidth="1"/>
    <col min="6407" max="6407" width="20.140625" style="68" customWidth="1"/>
    <col min="6408" max="6656" width="8.28515625" style="68"/>
    <col min="6657" max="6657" width="6.7109375" style="68" customWidth="1"/>
    <col min="6658" max="6658" width="23.28515625" style="68" customWidth="1"/>
    <col min="6659" max="6659" width="16.7109375" style="68" customWidth="1"/>
    <col min="6660" max="6660" width="18.7109375" style="68" customWidth="1"/>
    <col min="6661" max="6661" width="12" style="68" customWidth="1"/>
    <col min="6662" max="6662" width="19.140625" style="68" customWidth="1"/>
    <col min="6663" max="6663" width="20.140625" style="68" customWidth="1"/>
    <col min="6664" max="6912" width="8.28515625" style="68"/>
    <col min="6913" max="6913" width="6.7109375" style="68" customWidth="1"/>
    <col min="6914" max="6914" width="23.28515625" style="68" customWidth="1"/>
    <col min="6915" max="6915" width="16.7109375" style="68" customWidth="1"/>
    <col min="6916" max="6916" width="18.7109375" style="68" customWidth="1"/>
    <col min="6917" max="6917" width="12" style="68" customWidth="1"/>
    <col min="6918" max="6918" width="19.140625" style="68" customWidth="1"/>
    <col min="6919" max="6919" width="20.140625" style="68" customWidth="1"/>
    <col min="6920" max="7168" width="8.28515625" style="68"/>
    <col min="7169" max="7169" width="6.7109375" style="68" customWidth="1"/>
    <col min="7170" max="7170" width="23.28515625" style="68" customWidth="1"/>
    <col min="7171" max="7171" width="16.7109375" style="68" customWidth="1"/>
    <col min="7172" max="7172" width="18.7109375" style="68" customWidth="1"/>
    <col min="7173" max="7173" width="12" style="68" customWidth="1"/>
    <col min="7174" max="7174" width="19.140625" style="68" customWidth="1"/>
    <col min="7175" max="7175" width="20.140625" style="68" customWidth="1"/>
    <col min="7176" max="7424" width="8.28515625" style="68"/>
    <col min="7425" max="7425" width="6.7109375" style="68" customWidth="1"/>
    <col min="7426" max="7426" width="23.28515625" style="68" customWidth="1"/>
    <col min="7427" max="7427" width="16.7109375" style="68" customWidth="1"/>
    <col min="7428" max="7428" width="18.7109375" style="68" customWidth="1"/>
    <col min="7429" max="7429" width="12" style="68" customWidth="1"/>
    <col min="7430" max="7430" width="19.140625" style="68" customWidth="1"/>
    <col min="7431" max="7431" width="20.140625" style="68" customWidth="1"/>
    <col min="7432" max="7680" width="8.28515625" style="68"/>
    <col min="7681" max="7681" width="6.7109375" style="68" customWidth="1"/>
    <col min="7682" max="7682" width="23.28515625" style="68" customWidth="1"/>
    <col min="7683" max="7683" width="16.7109375" style="68" customWidth="1"/>
    <col min="7684" max="7684" width="18.7109375" style="68" customWidth="1"/>
    <col min="7685" max="7685" width="12" style="68" customWidth="1"/>
    <col min="7686" max="7686" width="19.140625" style="68" customWidth="1"/>
    <col min="7687" max="7687" width="20.140625" style="68" customWidth="1"/>
    <col min="7688" max="7936" width="8.28515625" style="68"/>
    <col min="7937" max="7937" width="6.7109375" style="68" customWidth="1"/>
    <col min="7938" max="7938" width="23.28515625" style="68" customWidth="1"/>
    <col min="7939" max="7939" width="16.7109375" style="68" customWidth="1"/>
    <col min="7940" max="7940" width="18.7109375" style="68" customWidth="1"/>
    <col min="7941" max="7941" width="12" style="68" customWidth="1"/>
    <col min="7942" max="7942" width="19.140625" style="68" customWidth="1"/>
    <col min="7943" max="7943" width="20.140625" style="68" customWidth="1"/>
    <col min="7944" max="8192" width="8.28515625" style="68"/>
    <col min="8193" max="8193" width="6.7109375" style="68" customWidth="1"/>
    <col min="8194" max="8194" width="23.28515625" style="68" customWidth="1"/>
    <col min="8195" max="8195" width="16.7109375" style="68" customWidth="1"/>
    <col min="8196" max="8196" width="18.7109375" style="68" customWidth="1"/>
    <col min="8197" max="8197" width="12" style="68" customWidth="1"/>
    <col min="8198" max="8198" width="19.140625" style="68" customWidth="1"/>
    <col min="8199" max="8199" width="20.140625" style="68" customWidth="1"/>
    <col min="8200" max="8448" width="8.28515625" style="68"/>
    <col min="8449" max="8449" width="6.7109375" style="68" customWidth="1"/>
    <col min="8450" max="8450" width="23.28515625" style="68" customWidth="1"/>
    <col min="8451" max="8451" width="16.7109375" style="68" customWidth="1"/>
    <col min="8452" max="8452" width="18.7109375" style="68" customWidth="1"/>
    <col min="8453" max="8453" width="12" style="68" customWidth="1"/>
    <col min="8454" max="8454" width="19.140625" style="68" customWidth="1"/>
    <col min="8455" max="8455" width="20.140625" style="68" customWidth="1"/>
    <col min="8456" max="8704" width="8.28515625" style="68"/>
    <col min="8705" max="8705" width="6.7109375" style="68" customWidth="1"/>
    <col min="8706" max="8706" width="23.28515625" style="68" customWidth="1"/>
    <col min="8707" max="8707" width="16.7109375" style="68" customWidth="1"/>
    <col min="8708" max="8708" width="18.7109375" style="68" customWidth="1"/>
    <col min="8709" max="8709" width="12" style="68" customWidth="1"/>
    <col min="8710" max="8710" width="19.140625" style="68" customWidth="1"/>
    <col min="8711" max="8711" width="20.140625" style="68" customWidth="1"/>
    <col min="8712" max="8960" width="8.28515625" style="68"/>
    <col min="8961" max="8961" width="6.7109375" style="68" customWidth="1"/>
    <col min="8962" max="8962" width="23.28515625" style="68" customWidth="1"/>
    <col min="8963" max="8963" width="16.7109375" style="68" customWidth="1"/>
    <col min="8964" max="8964" width="18.7109375" style="68" customWidth="1"/>
    <col min="8965" max="8965" width="12" style="68" customWidth="1"/>
    <col min="8966" max="8966" width="19.140625" style="68" customWidth="1"/>
    <col min="8967" max="8967" width="20.140625" style="68" customWidth="1"/>
    <col min="8968" max="9216" width="8.28515625" style="68"/>
    <col min="9217" max="9217" width="6.7109375" style="68" customWidth="1"/>
    <col min="9218" max="9218" width="23.28515625" style="68" customWidth="1"/>
    <col min="9219" max="9219" width="16.7109375" style="68" customWidth="1"/>
    <col min="9220" max="9220" width="18.7109375" style="68" customWidth="1"/>
    <col min="9221" max="9221" width="12" style="68" customWidth="1"/>
    <col min="9222" max="9222" width="19.140625" style="68" customWidth="1"/>
    <col min="9223" max="9223" width="20.140625" style="68" customWidth="1"/>
    <col min="9224" max="9472" width="8.28515625" style="68"/>
    <col min="9473" max="9473" width="6.7109375" style="68" customWidth="1"/>
    <col min="9474" max="9474" width="23.28515625" style="68" customWidth="1"/>
    <col min="9475" max="9475" width="16.7109375" style="68" customWidth="1"/>
    <col min="9476" max="9476" width="18.7109375" style="68" customWidth="1"/>
    <col min="9477" max="9477" width="12" style="68" customWidth="1"/>
    <col min="9478" max="9478" width="19.140625" style="68" customWidth="1"/>
    <col min="9479" max="9479" width="20.140625" style="68" customWidth="1"/>
    <col min="9480" max="9728" width="8.28515625" style="68"/>
    <col min="9729" max="9729" width="6.7109375" style="68" customWidth="1"/>
    <col min="9730" max="9730" width="23.28515625" style="68" customWidth="1"/>
    <col min="9731" max="9731" width="16.7109375" style="68" customWidth="1"/>
    <col min="9732" max="9732" width="18.7109375" style="68" customWidth="1"/>
    <col min="9733" max="9733" width="12" style="68" customWidth="1"/>
    <col min="9734" max="9734" width="19.140625" style="68" customWidth="1"/>
    <col min="9735" max="9735" width="20.140625" style="68" customWidth="1"/>
    <col min="9736" max="9984" width="8.28515625" style="68"/>
    <col min="9985" max="9985" width="6.7109375" style="68" customWidth="1"/>
    <col min="9986" max="9986" width="23.28515625" style="68" customWidth="1"/>
    <col min="9987" max="9987" width="16.7109375" style="68" customWidth="1"/>
    <col min="9988" max="9988" width="18.7109375" style="68" customWidth="1"/>
    <col min="9989" max="9989" width="12" style="68" customWidth="1"/>
    <col min="9990" max="9990" width="19.140625" style="68" customWidth="1"/>
    <col min="9991" max="9991" width="20.140625" style="68" customWidth="1"/>
    <col min="9992" max="10240" width="8.28515625" style="68"/>
    <col min="10241" max="10241" width="6.7109375" style="68" customWidth="1"/>
    <col min="10242" max="10242" width="23.28515625" style="68" customWidth="1"/>
    <col min="10243" max="10243" width="16.7109375" style="68" customWidth="1"/>
    <col min="10244" max="10244" width="18.7109375" style="68" customWidth="1"/>
    <col min="10245" max="10245" width="12" style="68" customWidth="1"/>
    <col min="10246" max="10246" width="19.140625" style="68" customWidth="1"/>
    <col min="10247" max="10247" width="20.140625" style="68" customWidth="1"/>
    <col min="10248" max="10496" width="8.28515625" style="68"/>
    <col min="10497" max="10497" width="6.7109375" style="68" customWidth="1"/>
    <col min="10498" max="10498" width="23.28515625" style="68" customWidth="1"/>
    <col min="10499" max="10499" width="16.7109375" style="68" customWidth="1"/>
    <col min="10500" max="10500" width="18.7109375" style="68" customWidth="1"/>
    <col min="10501" max="10501" width="12" style="68" customWidth="1"/>
    <col min="10502" max="10502" width="19.140625" style="68" customWidth="1"/>
    <col min="10503" max="10503" width="20.140625" style="68" customWidth="1"/>
    <col min="10504" max="10752" width="8.28515625" style="68"/>
    <col min="10753" max="10753" width="6.7109375" style="68" customWidth="1"/>
    <col min="10754" max="10754" width="23.28515625" style="68" customWidth="1"/>
    <col min="10755" max="10755" width="16.7109375" style="68" customWidth="1"/>
    <col min="10756" max="10756" width="18.7109375" style="68" customWidth="1"/>
    <col min="10757" max="10757" width="12" style="68" customWidth="1"/>
    <col min="10758" max="10758" width="19.140625" style="68" customWidth="1"/>
    <col min="10759" max="10759" width="20.140625" style="68" customWidth="1"/>
    <col min="10760" max="11008" width="8.28515625" style="68"/>
    <col min="11009" max="11009" width="6.7109375" style="68" customWidth="1"/>
    <col min="11010" max="11010" width="23.28515625" style="68" customWidth="1"/>
    <col min="11011" max="11011" width="16.7109375" style="68" customWidth="1"/>
    <col min="11012" max="11012" width="18.7109375" style="68" customWidth="1"/>
    <col min="11013" max="11013" width="12" style="68" customWidth="1"/>
    <col min="11014" max="11014" width="19.140625" style="68" customWidth="1"/>
    <col min="11015" max="11015" width="20.140625" style="68" customWidth="1"/>
    <col min="11016" max="11264" width="8.28515625" style="68"/>
    <col min="11265" max="11265" width="6.7109375" style="68" customWidth="1"/>
    <col min="11266" max="11266" width="23.28515625" style="68" customWidth="1"/>
    <col min="11267" max="11267" width="16.7109375" style="68" customWidth="1"/>
    <col min="11268" max="11268" width="18.7109375" style="68" customWidth="1"/>
    <col min="11269" max="11269" width="12" style="68" customWidth="1"/>
    <col min="11270" max="11270" width="19.140625" style="68" customWidth="1"/>
    <col min="11271" max="11271" width="20.140625" style="68" customWidth="1"/>
    <col min="11272" max="11520" width="8.28515625" style="68"/>
    <col min="11521" max="11521" width="6.7109375" style="68" customWidth="1"/>
    <col min="11522" max="11522" width="23.28515625" style="68" customWidth="1"/>
    <col min="11523" max="11523" width="16.7109375" style="68" customWidth="1"/>
    <col min="11524" max="11524" width="18.7109375" style="68" customWidth="1"/>
    <col min="11525" max="11525" width="12" style="68" customWidth="1"/>
    <col min="11526" max="11526" width="19.140625" style="68" customWidth="1"/>
    <col min="11527" max="11527" width="20.140625" style="68" customWidth="1"/>
    <col min="11528" max="11776" width="8.28515625" style="68"/>
    <col min="11777" max="11777" width="6.7109375" style="68" customWidth="1"/>
    <col min="11778" max="11778" width="23.28515625" style="68" customWidth="1"/>
    <col min="11779" max="11779" width="16.7109375" style="68" customWidth="1"/>
    <col min="11780" max="11780" width="18.7109375" style="68" customWidth="1"/>
    <col min="11781" max="11781" width="12" style="68" customWidth="1"/>
    <col min="11782" max="11782" width="19.140625" style="68" customWidth="1"/>
    <col min="11783" max="11783" width="20.140625" style="68" customWidth="1"/>
    <col min="11784" max="12032" width="8.28515625" style="68"/>
    <col min="12033" max="12033" width="6.7109375" style="68" customWidth="1"/>
    <col min="12034" max="12034" width="23.28515625" style="68" customWidth="1"/>
    <col min="12035" max="12035" width="16.7109375" style="68" customWidth="1"/>
    <col min="12036" max="12036" width="18.7109375" style="68" customWidth="1"/>
    <col min="12037" max="12037" width="12" style="68" customWidth="1"/>
    <col min="12038" max="12038" width="19.140625" style="68" customWidth="1"/>
    <col min="12039" max="12039" width="20.140625" style="68" customWidth="1"/>
    <col min="12040" max="12288" width="8.28515625" style="68"/>
    <col min="12289" max="12289" width="6.7109375" style="68" customWidth="1"/>
    <col min="12290" max="12290" width="23.28515625" style="68" customWidth="1"/>
    <col min="12291" max="12291" width="16.7109375" style="68" customWidth="1"/>
    <col min="12292" max="12292" width="18.7109375" style="68" customWidth="1"/>
    <col min="12293" max="12293" width="12" style="68" customWidth="1"/>
    <col min="12294" max="12294" width="19.140625" style="68" customWidth="1"/>
    <col min="12295" max="12295" width="20.140625" style="68" customWidth="1"/>
    <col min="12296" max="12544" width="8.28515625" style="68"/>
    <col min="12545" max="12545" width="6.7109375" style="68" customWidth="1"/>
    <col min="12546" max="12546" width="23.28515625" style="68" customWidth="1"/>
    <col min="12547" max="12547" width="16.7109375" style="68" customWidth="1"/>
    <col min="12548" max="12548" width="18.7109375" style="68" customWidth="1"/>
    <col min="12549" max="12549" width="12" style="68" customWidth="1"/>
    <col min="12550" max="12550" width="19.140625" style="68" customWidth="1"/>
    <col min="12551" max="12551" width="20.140625" style="68" customWidth="1"/>
    <col min="12552" max="12800" width="8.28515625" style="68"/>
    <col min="12801" max="12801" width="6.7109375" style="68" customWidth="1"/>
    <col min="12802" max="12802" width="23.28515625" style="68" customWidth="1"/>
    <col min="12803" max="12803" width="16.7109375" style="68" customWidth="1"/>
    <col min="12804" max="12804" width="18.7109375" style="68" customWidth="1"/>
    <col min="12805" max="12805" width="12" style="68" customWidth="1"/>
    <col min="12806" max="12806" width="19.140625" style="68" customWidth="1"/>
    <col min="12807" max="12807" width="20.140625" style="68" customWidth="1"/>
    <col min="12808" max="13056" width="8.28515625" style="68"/>
    <col min="13057" max="13057" width="6.7109375" style="68" customWidth="1"/>
    <col min="13058" max="13058" width="23.28515625" style="68" customWidth="1"/>
    <col min="13059" max="13059" width="16.7109375" style="68" customWidth="1"/>
    <col min="13060" max="13060" width="18.7109375" style="68" customWidth="1"/>
    <col min="13061" max="13061" width="12" style="68" customWidth="1"/>
    <col min="13062" max="13062" width="19.140625" style="68" customWidth="1"/>
    <col min="13063" max="13063" width="20.140625" style="68" customWidth="1"/>
    <col min="13064" max="13312" width="8.28515625" style="68"/>
    <col min="13313" max="13313" width="6.7109375" style="68" customWidth="1"/>
    <col min="13314" max="13314" width="23.28515625" style="68" customWidth="1"/>
    <col min="13315" max="13315" width="16.7109375" style="68" customWidth="1"/>
    <col min="13316" max="13316" width="18.7109375" style="68" customWidth="1"/>
    <col min="13317" max="13317" width="12" style="68" customWidth="1"/>
    <col min="13318" max="13318" width="19.140625" style="68" customWidth="1"/>
    <col min="13319" max="13319" width="20.140625" style="68" customWidth="1"/>
    <col min="13320" max="13568" width="8.28515625" style="68"/>
    <col min="13569" max="13569" width="6.7109375" style="68" customWidth="1"/>
    <col min="13570" max="13570" width="23.28515625" style="68" customWidth="1"/>
    <col min="13571" max="13571" width="16.7109375" style="68" customWidth="1"/>
    <col min="13572" max="13572" width="18.7109375" style="68" customWidth="1"/>
    <col min="13573" max="13573" width="12" style="68" customWidth="1"/>
    <col min="13574" max="13574" width="19.140625" style="68" customWidth="1"/>
    <col min="13575" max="13575" width="20.140625" style="68" customWidth="1"/>
    <col min="13576" max="13824" width="8.28515625" style="68"/>
    <col min="13825" max="13825" width="6.7109375" style="68" customWidth="1"/>
    <col min="13826" max="13826" width="23.28515625" style="68" customWidth="1"/>
    <col min="13827" max="13827" width="16.7109375" style="68" customWidth="1"/>
    <col min="13828" max="13828" width="18.7109375" style="68" customWidth="1"/>
    <col min="13829" max="13829" width="12" style="68" customWidth="1"/>
    <col min="13830" max="13830" width="19.140625" style="68" customWidth="1"/>
    <col min="13831" max="13831" width="20.140625" style="68" customWidth="1"/>
    <col min="13832" max="14080" width="8.28515625" style="68"/>
    <col min="14081" max="14081" width="6.7109375" style="68" customWidth="1"/>
    <col min="14082" max="14082" width="23.28515625" style="68" customWidth="1"/>
    <col min="14083" max="14083" width="16.7109375" style="68" customWidth="1"/>
    <col min="14084" max="14084" width="18.7109375" style="68" customWidth="1"/>
    <col min="14085" max="14085" width="12" style="68" customWidth="1"/>
    <col min="14086" max="14086" width="19.140625" style="68" customWidth="1"/>
    <col min="14087" max="14087" width="20.140625" style="68" customWidth="1"/>
    <col min="14088" max="14336" width="8.28515625" style="68"/>
    <col min="14337" max="14337" width="6.7109375" style="68" customWidth="1"/>
    <col min="14338" max="14338" width="23.28515625" style="68" customWidth="1"/>
    <col min="14339" max="14339" width="16.7109375" style="68" customWidth="1"/>
    <col min="14340" max="14340" width="18.7109375" style="68" customWidth="1"/>
    <col min="14341" max="14341" width="12" style="68" customWidth="1"/>
    <col min="14342" max="14342" width="19.140625" style="68" customWidth="1"/>
    <col min="14343" max="14343" width="20.140625" style="68" customWidth="1"/>
    <col min="14344" max="14592" width="8.28515625" style="68"/>
    <col min="14593" max="14593" width="6.7109375" style="68" customWidth="1"/>
    <col min="14594" max="14594" width="23.28515625" style="68" customWidth="1"/>
    <col min="14595" max="14595" width="16.7109375" style="68" customWidth="1"/>
    <col min="14596" max="14596" width="18.7109375" style="68" customWidth="1"/>
    <col min="14597" max="14597" width="12" style="68" customWidth="1"/>
    <col min="14598" max="14598" width="19.140625" style="68" customWidth="1"/>
    <col min="14599" max="14599" width="20.140625" style="68" customWidth="1"/>
    <col min="14600" max="14848" width="8.28515625" style="68"/>
    <col min="14849" max="14849" width="6.7109375" style="68" customWidth="1"/>
    <col min="14850" max="14850" width="23.28515625" style="68" customWidth="1"/>
    <col min="14851" max="14851" width="16.7109375" style="68" customWidth="1"/>
    <col min="14852" max="14852" width="18.7109375" style="68" customWidth="1"/>
    <col min="14853" max="14853" width="12" style="68" customWidth="1"/>
    <col min="14854" max="14854" width="19.140625" style="68" customWidth="1"/>
    <col min="14855" max="14855" width="20.140625" style="68" customWidth="1"/>
    <col min="14856" max="15104" width="8.28515625" style="68"/>
    <col min="15105" max="15105" width="6.7109375" style="68" customWidth="1"/>
    <col min="15106" max="15106" width="23.28515625" style="68" customWidth="1"/>
    <col min="15107" max="15107" width="16.7109375" style="68" customWidth="1"/>
    <col min="15108" max="15108" width="18.7109375" style="68" customWidth="1"/>
    <col min="15109" max="15109" width="12" style="68" customWidth="1"/>
    <col min="15110" max="15110" width="19.140625" style="68" customWidth="1"/>
    <col min="15111" max="15111" width="20.140625" style="68" customWidth="1"/>
    <col min="15112" max="15360" width="8.28515625" style="68"/>
    <col min="15361" max="15361" width="6.7109375" style="68" customWidth="1"/>
    <col min="15362" max="15362" width="23.28515625" style="68" customWidth="1"/>
    <col min="15363" max="15363" width="16.7109375" style="68" customWidth="1"/>
    <col min="15364" max="15364" width="18.7109375" style="68" customWidth="1"/>
    <col min="15365" max="15365" width="12" style="68" customWidth="1"/>
    <col min="15366" max="15366" width="19.140625" style="68" customWidth="1"/>
    <col min="15367" max="15367" width="20.140625" style="68" customWidth="1"/>
    <col min="15368" max="15616" width="8.28515625" style="68"/>
    <col min="15617" max="15617" width="6.7109375" style="68" customWidth="1"/>
    <col min="15618" max="15618" width="23.28515625" style="68" customWidth="1"/>
    <col min="15619" max="15619" width="16.7109375" style="68" customWidth="1"/>
    <col min="15620" max="15620" width="18.7109375" style="68" customWidth="1"/>
    <col min="15621" max="15621" width="12" style="68" customWidth="1"/>
    <col min="15622" max="15622" width="19.140625" style="68" customWidth="1"/>
    <col min="15623" max="15623" width="20.140625" style="68" customWidth="1"/>
    <col min="15624" max="15872" width="8.28515625" style="68"/>
    <col min="15873" max="15873" width="6.7109375" style="68" customWidth="1"/>
    <col min="15874" max="15874" width="23.28515625" style="68" customWidth="1"/>
    <col min="15875" max="15875" width="16.7109375" style="68" customWidth="1"/>
    <col min="15876" max="15876" width="18.7109375" style="68" customWidth="1"/>
    <col min="15877" max="15877" width="12" style="68" customWidth="1"/>
    <col min="15878" max="15878" width="19.140625" style="68" customWidth="1"/>
    <col min="15879" max="15879" width="20.140625" style="68" customWidth="1"/>
    <col min="15880" max="16128" width="8.28515625" style="68"/>
    <col min="16129" max="16129" width="6.7109375" style="68" customWidth="1"/>
    <col min="16130" max="16130" width="23.28515625" style="68" customWidth="1"/>
    <col min="16131" max="16131" width="16.7109375" style="68" customWidth="1"/>
    <col min="16132" max="16132" width="18.7109375" style="68" customWidth="1"/>
    <col min="16133" max="16133" width="12" style="68" customWidth="1"/>
    <col min="16134" max="16134" width="19.140625" style="68" customWidth="1"/>
    <col min="16135" max="16135" width="20.140625" style="68" customWidth="1"/>
    <col min="16136" max="16384" width="8.28515625" style="68"/>
  </cols>
  <sheetData>
    <row r="1" spans="1:7" ht="21.75" thickBot="1">
      <c r="A1" s="68" t="s">
        <v>26</v>
      </c>
    </row>
    <row r="2" spans="1:7" ht="35.25" thickBot="1">
      <c r="B2" s="394" t="s">
        <v>128</v>
      </c>
      <c r="C2" s="395"/>
      <c r="D2" s="395"/>
      <c r="E2" s="395"/>
      <c r="F2" s="396" t="s">
        <v>129</v>
      </c>
      <c r="G2" s="397"/>
    </row>
    <row r="3" spans="1:7" ht="26.25" customHeight="1">
      <c r="B3" s="69" t="s">
        <v>130</v>
      </c>
      <c r="C3" s="70"/>
      <c r="D3" s="70"/>
      <c r="E3" s="71"/>
      <c r="F3" s="72" t="s">
        <v>131</v>
      </c>
      <c r="G3" s="73">
        <v>0</v>
      </c>
    </row>
    <row r="4" spans="1:7" ht="27" customHeight="1">
      <c r="B4" s="398" t="s">
        <v>132</v>
      </c>
      <c r="C4" s="399"/>
      <c r="D4" s="399"/>
      <c r="E4" s="74"/>
      <c r="F4" s="72" t="s">
        <v>133</v>
      </c>
      <c r="G4" s="73">
        <v>0</v>
      </c>
    </row>
    <row r="5" spans="1:7" ht="23.25">
      <c r="B5" s="75" t="s">
        <v>134</v>
      </c>
      <c r="C5" s="76"/>
      <c r="D5" s="77">
        <f>+ปร.5!K9</f>
        <v>0</v>
      </c>
      <c r="E5" s="74" t="s">
        <v>25</v>
      </c>
      <c r="F5" s="72" t="s">
        <v>135</v>
      </c>
      <c r="G5" s="73">
        <v>7.0000000000000007E-2</v>
      </c>
    </row>
    <row r="6" spans="1:7" ht="32.25" customHeight="1">
      <c r="B6" s="78" t="s">
        <v>136</v>
      </c>
      <c r="C6" s="400" t="s">
        <v>137</v>
      </c>
      <c r="D6" s="400"/>
      <c r="E6" s="74"/>
      <c r="F6" s="72" t="s">
        <v>138</v>
      </c>
      <c r="G6" s="73">
        <v>7.0000000000000007E-2</v>
      </c>
    </row>
    <row r="7" spans="1:7" ht="16.5" customHeight="1" thickBot="1">
      <c r="B7" s="79"/>
      <c r="C7" s="76"/>
      <c r="D7" s="76"/>
      <c r="E7" s="74"/>
      <c r="F7" s="80"/>
      <c r="G7" s="81"/>
    </row>
    <row r="8" spans="1:7" ht="22.5" thickTop="1">
      <c r="B8" s="82" t="s">
        <v>139</v>
      </c>
      <c r="C8" s="83">
        <f>IF(C9&lt;499999,500000,VLOOKUP(C9,factor_table,1,TRUE))</f>
        <v>500000</v>
      </c>
      <c r="D8" s="84" t="s">
        <v>140</v>
      </c>
      <c r="E8" s="74"/>
      <c r="F8" s="85" t="s">
        <v>20</v>
      </c>
      <c r="G8" s="86" t="s">
        <v>141</v>
      </c>
    </row>
    <row r="9" spans="1:7" ht="22.5" thickBot="1">
      <c r="B9" s="87" t="s">
        <v>142</v>
      </c>
      <c r="C9" s="88">
        <f>D5</f>
        <v>0</v>
      </c>
      <c r="D9" s="76" t="s">
        <v>143</v>
      </c>
      <c r="E9" s="74"/>
      <c r="F9" s="89" t="s">
        <v>144</v>
      </c>
      <c r="G9" s="90"/>
    </row>
    <row r="10" spans="1:7" ht="24" thickTop="1">
      <c r="B10" s="91" t="s">
        <v>145</v>
      </c>
      <c r="C10" s="92">
        <f>IF(C9&gt;500000001,500000001,INDEX(factor_table,MATCH(C8,factor_table,0)+1,1))</f>
        <v>1000000</v>
      </c>
      <c r="D10" s="93" t="s">
        <v>146</v>
      </c>
      <c r="E10" s="74"/>
      <c r="F10" s="94">
        <v>500000</v>
      </c>
      <c r="G10" s="95">
        <v>1.3090999999999999</v>
      </c>
    </row>
    <row r="11" spans="1:7" ht="23.25">
      <c r="B11" s="79"/>
      <c r="C11" s="76"/>
      <c r="D11" s="76"/>
      <c r="E11" s="74"/>
      <c r="F11" s="94">
        <v>1000000</v>
      </c>
      <c r="G11" s="96">
        <v>1.3067</v>
      </c>
    </row>
    <row r="12" spans="1:7" ht="23.25">
      <c r="B12" s="97" t="s">
        <v>147</v>
      </c>
      <c r="C12" s="98">
        <f>VLOOKUP(C8,$F$10:$G$33,2,FALSE)</f>
        <v>1.3090999999999999</v>
      </c>
      <c r="D12" s="76" t="s">
        <v>148</v>
      </c>
      <c r="E12" s="74"/>
      <c r="F12" s="94">
        <v>2000000</v>
      </c>
      <c r="G12" s="96">
        <v>1.3050999999999999</v>
      </c>
    </row>
    <row r="13" spans="1:7" ht="24" thickBot="1">
      <c r="B13" s="97" t="s">
        <v>149</v>
      </c>
      <c r="C13" s="98">
        <f>VLOOKUP(C10,$F$10:$G$33,2,FALSE)</f>
        <v>1.3067</v>
      </c>
      <c r="D13" s="76" t="s">
        <v>150</v>
      </c>
      <c r="E13" s="74"/>
      <c r="F13" s="94">
        <v>5000000</v>
      </c>
      <c r="G13" s="96">
        <v>1.302</v>
      </c>
    </row>
    <row r="14" spans="1:7" ht="27.75" thickTop="1" thickBot="1">
      <c r="B14" s="87" t="s">
        <v>136</v>
      </c>
      <c r="C14" s="99">
        <f>ROUND(C12-(((C12-C13)*(C9-C8))/(C10-C8)),4)</f>
        <v>1.3115000000000001</v>
      </c>
      <c r="D14" s="100" t="s">
        <v>151</v>
      </c>
      <c r="E14" s="74"/>
      <c r="F14" s="94">
        <v>10000000</v>
      </c>
      <c r="G14" s="96">
        <v>1.296</v>
      </c>
    </row>
    <row r="15" spans="1:7" ht="24" thickTop="1">
      <c r="B15" s="79"/>
      <c r="C15" s="76"/>
      <c r="D15" s="100"/>
      <c r="E15" s="74"/>
      <c r="F15" s="94">
        <v>15000000</v>
      </c>
      <c r="G15" s="96">
        <v>1.2611000000000001</v>
      </c>
    </row>
    <row r="16" spans="1:7" ht="23.25">
      <c r="B16" s="97" t="s">
        <v>152</v>
      </c>
      <c r="C16" s="101">
        <f>C9*C14</f>
        <v>0</v>
      </c>
      <c r="D16" s="76"/>
      <c r="E16" s="74"/>
      <c r="F16" s="94">
        <v>20000000</v>
      </c>
      <c r="G16" s="96">
        <v>1.2535000000000001</v>
      </c>
    </row>
    <row r="17" spans="2:7" ht="23.25">
      <c r="B17" s="401" t="s">
        <v>26</v>
      </c>
      <c r="C17" s="402"/>
      <c r="D17" s="402"/>
      <c r="E17" s="403"/>
      <c r="F17" s="94">
        <v>25000000</v>
      </c>
      <c r="G17" s="96">
        <v>1.2264999999999999</v>
      </c>
    </row>
    <row r="18" spans="2:7" ht="23.25">
      <c r="B18" s="79"/>
      <c r="C18" s="76"/>
      <c r="D18" s="76"/>
      <c r="E18" s="74"/>
      <c r="F18" s="94">
        <v>30000000</v>
      </c>
      <c r="G18" s="96">
        <v>1.2181</v>
      </c>
    </row>
    <row r="19" spans="2:7" ht="23.25">
      <c r="B19" s="79"/>
      <c r="C19" s="76"/>
      <c r="D19" s="76"/>
      <c r="E19" s="74"/>
      <c r="F19" s="94">
        <v>40000000</v>
      </c>
      <c r="G19" s="96">
        <v>1.2177</v>
      </c>
    </row>
    <row r="20" spans="2:7" ht="23.25">
      <c r="B20" s="79"/>
      <c r="C20" s="84" t="s">
        <v>26</v>
      </c>
      <c r="D20" s="76"/>
      <c r="E20" s="74"/>
      <c r="F20" s="94">
        <v>50000000</v>
      </c>
      <c r="G20" s="96">
        <v>1.2176</v>
      </c>
    </row>
    <row r="21" spans="2:7" ht="23.25">
      <c r="B21" s="79"/>
      <c r="C21" s="76" t="s">
        <v>26</v>
      </c>
      <c r="D21" s="76"/>
      <c r="E21" s="74"/>
      <c r="F21" s="94">
        <v>60000000</v>
      </c>
      <c r="G21" s="96">
        <v>1.2078</v>
      </c>
    </row>
    <row r="22" spans="2:7" ht="23.25">
      <c r="B22" s="79"/>
      <c r="C22" s="76" t="s">
        <v>26</v>
      </c>
      <c r="D22" s="76"/>
      <c r="E22" s="74"/>
      <c r="F22" s="94">
        <v>70000000</v>
      </c>
      <c r="G22" s="96">
        <v>1.2067000000000001</v>
      </c>
    </row>
    <row r="23" spans="2:7" ht="23.25">
      <c r="B23" s="102"/>
      <c r="C23" s="103" t="s">
        <v>26</v>
      </c>
      <c r="D23" s="100"/>
      <c r="E23" s="74"/>
      <c r="F23" s="94">
        <v>80000000</v>
      </c>
      <c r="G23" s="96">
        <v>1.2067000000000001</v>
      </c>
    </row>
    <row r="24" spans="2:7" ht="23.25">
      <c r="B24" s="79"/>
      <c r="C24" s="76" t="s">
        <v>26</v>
      </c>
      <c r="D24" s="76"/>
      <c r="E24" s="74"/>
      <c r="F24" s="94">
        <v>90000000</v>
      </c>
      <c r="G24" s="96">
        <v>1.2065999999999999</v>
      </c>
    </row>
    <row r="25" spans="2:7" ht="23.25">
      <c r="B25" s="79"/>
      <c r="C25" s="76"/>
      <c r="D25" s="76"/>
      <c r="E25" s="104"/>
      <c r="F25" s="94">
        <v>100000000</v>
      </c>
      <c r="G25" s="96">
        <v>1.2065999999999999</v>
      </c>
    </row>
    <row r="26" spans="2:7" ht="23.25">
      <c r="B26" s="79"/>
      <c r="C26" s="76"/>
      <c r="D26" s="76"/>
      <c r="E26" s="74"/>
      <c r="F26" s="94">
        <v>150000000</v>
      </c>
      <c r="G26" s="96">
        <v>1.2039</v>
      </c>
    </row>
    <row r="27" spans="2:7" ht="23.25">
      <c r="B27" s="79"/>
      <c r="C27" s="76"/>
      <c r="D27" s="76"/>
      <c r="E27" s="105" t="s">
        <v>26</v>
      </c>
      <c r="F27" s="94">
        <v>200000000</v>
      </c>
      <c r="G27" s="96">
        <v>1.2039</v>
      </c>
    </row>
    <row r="28" spans="2:7" ht="23.25">
      <c r="B28" s="79"/>
      <c r="C28" s="76"/>
      <c r="D28" s="76"/>
      <c r="E28" s="74"/>
      <c r="F28" s="94">
        <v>250000000</v>
      </c>
      <c r="G28" s="96">
        <v>1.2031000000000001</v>
      </c>
    </row>
    <row r="29" spans="2:7" ht="23.25">
      <c r="B29" s="79"/>
      <c r="C29" s="76"/>
      <c r="D29" s="76"/>
      <c r="E29" s="104"/>
      <c r="F29" s="94">
        <v>300000000</v>
      </c>
      <c r="G29" s="96">
        <v>1.1969000000000001</v>
      </c>
    </row>
    <row r="30" spans="2:7" ht="23.25">
      <c r="B30" s="79"/>
      <c r="C30" s="76"/>
      <c r="D30" s="76"/>
      <c r="E30" s="74"/>
      <c r="F30" s="94">
        <v>350000000</v>
      </c>
      <c r="G30" s="96">
        <v>1.1883999999999999</v>
      </c>
    </row>
    <row r="31" spans="2:7" ht="23.25">
      <c r="B31" s="79"/>
      <c r="C31" s="76"/>
      <c r="D31" s="76"/>
      <c r="E31" s="104"/>
      <c r="F31" s="94">
        <v>400000000</v>
      </c>
      <c r="G31" s="96">
        <v>1.1877</v>
      </c>
    </row>
    <row r="32" spans="2:7" ht="23.25">
      <c r="B32" s="79"/>
      <c r="C32" s="76"/>
      <c r="D32" s="76"/>
      <c r="E32" s="74"/>
      <c r="F32" s="94">
        <v>500000000</v>
      </c>
      <c r="G32" s="96">
        <v>1.1871</v>
      </c>
    </row>
    <row r="33" spans="2:7" ht="23.25">
      <c r="B33" s="106"/>
      <c r="C33" s="107"/>
      <c r="D33" s="107"/>
      <c r="E33" s="108"/>
      <c r="F33" s="109">
        <v>500000001</v>
      </c>
      <c r="G33" s="96">
        <v>1.1805000000000001</v>
      </c>
    </row>
    <row r="34" spans="2:7">
      <c r="G34" s="68" t="s">
        <v>26</v>
      </c>
    </row>
    <row r="53" ht="50.25" customHeight="1"/>
    <row r="54" ht="50.25" customHeight="1"/>
    <row r="55" ht="50.25" customHeight="1"/>
  </sheetData>
  <mergeCells count="5">
    <mergeCell ref="B2:E2"/>
    <mergeCell ref="F2:G2"/>
    <mergeCell ref="B4:D4"/>
    <mergeCell ref="C6:D6"/>
    <mergeCell ref="B17:E17"/>
  </mergeCells>
  <pageMargins left="0.7" right="0.7" top="0.75" bottom="0.75" header="0.3" footer="0.3"/>
  <pageSetup paperSize="9" scale="76" orientation="portrait" horizontalDpi="1200" verticalDpi="12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DC9283-9E34-46AC-8E34-172AD3E8F164}">
  <dimension ref="A1:U106"/>
  <sheetViews>
    <sheetView topLeftCell="A88" workbookViewId="0">
      <selection activeCell="N105" sqref="N105"/>
    </sheetView>
  </sheetViews>
  <sheetFormatPr defaultRowHeight="21"/>
  <cols>
    <col min="1" max="1" width="4.28515625" style="224" customWidth="1"/>
    <col min="2" max="2" width="17.7109375" style="225" customWidth="1"/>
    <col min="3" max="3" width="8.85546875" style="226"/>
    <col min="4" max="4" width="8.85546875" style="227"/>
    <col min="5" max="5" width="8.85546875" style="226"/>
    <col min="6" max="8" width="8.85546875" style="227"/>
    <col min="9" max="9" width="8.85546875" style="226"/>
    <col min="10" max="10" width="8.85546875" style="227"/>
    <col min="11" max="11" width="8.85546875" style="226"/>
    <col min="12" max="12" width="8.85546875" style="227"/>
    <col min="13" max="13" width="8.85546875" style="226"/>
    <col min="14" max="14" width="8.85546875" style="223"/>
  </cols>
  <sheetData>
    <row r="1" spans="1:21" ht="19.899999999999999" customHeight="1">
      <c r="A1" s="224">
        <v>1</v>
      </c>
      <c r="B1" s="225" t="s">
        <v>208</v>
      </c>
      <c r="M1" s="224">
        <v>1.1000000000000001</v>
      </c>
      <c r="N1" s="225" t="s">
        <v>228</v>
      </c>
      <c r="O1" s="225"/>
      <c r="P1" s="225"/>
      <c r="Q1" s="225"/>
      <c r="R1" s="225"/>
      <c r="S1" s="225"/>
      <c r="T1" s="225"/>
    </row>
    <row r="2" spans="1:21" ht="19.899999999999999" customHeight="1">
      <c r="B2" s="225" t="s">
        <v>209</v>
      </c>
      <c r="C2" s="224" t="s">
        <v>210</v>
      </c>
      <c r="D2" s="227">
        <v>2</v>
      </c>
      <c r="E2" s="224" t="s">
        <v>214</v>
      </c>
      <c r="F2" s="227">
        <v>1.6</v>
      </c>
      <c r="G2" s="227">
        <v>1.6</v>
      </c>
      <c r="H2" s="227">
        <v>1.5</v>
      </c>
      <c r="J2" s="227">
        <v>1.5</v>
      </c>
      <c r="K2" s="228">
        <f>+F2*G2*H2*J2*D2</f>
        <v>11.520000000000003</v>
      </c>
      <c r="M2" s="225"/>
      <c r="N2" s="225" t="s">
        <v>222</v>
      </c>
      <c r="O2" s="225"/>
      <c r="P2" s="225" t="s">
        <v>224</v>
      </c>
      <c r="Q2" s="236">
        <v>3.0750000000000002</v>
      </c>
      <c r="R2" s="224" t="s">
        <v>27</v>
      </c>
      <c r="S2" s="235">
        <v>0.4</v>
      </c>
      <c r="T2" s="235">
        <v>1.5</v>
      </c>
      <c r="U2">
        <f>+Q2*S2*T2</f>
        <v>1.8450000000000002</v>
      </c>
    </row>
    <row r="3" spans="1:21" ht="19.899999999999999" customHeight="1">
      <c r="C3" s="224" t="s">
        <v>211</v>
      </c>
      <c r="D3" s="227">
        <v>3</v>
      </c>
      <c r="E3" s="224" t="s">
        <v>214</v>
      </c>
      <c r="F3" s="227">
        <v>1.4</v>
      </c>
      <c r="G3" s="227">
        <v>1.4</v>
      </c>
      <c r="H3" s="227">
        <v>1.5</v>
      </c>
      <c r="J3" s="227">
        <v>1.5</v>
      </c>
      <c r="K3" s="228">
        <f t="shared" ref="K3:K5" si="0">+F3*G3*H3*J3*D3</f>
        <v>13.229999999999997</v>
      </c>
      <c r="M3" s="225"/>
      <c r="N3" s="225"/>
      <c r="O3" s="225"/>
      <c r="P3" s="225" t="s">
        <v>225</v>
      </c>
      <c r="Q3" s="236">
        <v>58.5</v>
      </c>
      <c r="R3" s="224" t="s">
        <v>27</v>
      </c>
      <c r="S3" s="235">
        <v>0.4</v>
      </c>
      <c r="T3" s="235">
        <v>1.5</v>
      </c>
      <c r="U3">
        <f t="shared" ref="U3:U4" si="1">+Q3*S3*T3</f>
        <v>35.1</v>
      </c>
    </row>
    <row r="4" spans="1:21" ht="19.899999999999999" customHeight="1">
      <c r="C4" s="224" t="s">
        <v>212</v>
      </c>
      <c r="D4" s="227">
        <v>6</v>
      </c>
      <c r="E4" s="224" t="s">
        <v>214</v>
      </c>
      <c r="F4" s="227">
        <v>1.2</v>
      </c>
      <c r="G4" s="227">
        <v>1.2</v>
      </c>
      <c r="H4" s="227">
        <v>1.5</v>
      </c>
      <c r="J4" s="227">
        <v>1.5</v>
      </c>
      <c r="K4" s="228">
        <f t="shared" si="0"/>
        <v>19.440000000000001</v>
      </c>
      <c r="M4" s="225"/>
      <c r="N4" s="225"/>
      <c r="O4" s="225"/>
      <c r="P4" s="225" t="s">
        <v>223</v>
      </c>
      <c r="Q4" s="236">
        <v>92.75</v>
      </c>
      <c r="R4" s="224" t="s">
        <v>27</v>
      </c>
      <c r="S4" s="235">
        <v>0.4</v>
      </c>
      <c r="T4" s="235">
        <v>1.5</v>
      </c>
      <c r="U4">
        <f t="shared" si="1"/>
        <v>55.650000000000006</v>
      </c>
    </row>
    <row r="5" spans="1:21" ht="19.899999999999999" customHeight="1" thickBot="1">
      <c r="C5" s="224" t="s">
        <v>213</v>
      </c>
      <c r="D5" s="227">
        <v>11</v>
      </c>
      <c r="E5" s="224" t="s">
        <v>214</v>
      </c>
      <c r="F5" s="227">
        <v>1</v>
      </c>
      <c r="G5" s="227">
        <v>1</v>
      </c>
      <c r="H5" s="227">
        <v>1.5</v>
      </c>
      <c r="J5" s="227">
        <v>1.5</v>
      </c>
      <c r="K5" s="228">
        <f t="shared" si="0"/>
        <v>24.75</v>
      </c>
      <c r="M5" s="225"/>
      <c r="N5" s="225"/>
      <c r="O5" s="225"/>
      <c r="P5" s="225"/>
      <c r="Q5" s="225"/>
      <c r="R5" s="225"/>
      <c r="S5" s="225"/>
      <c r="T5" s="225"/>
      <c r="U5" s="230">
        <f>+SUM(U2:U4)</f>
        <v>92.594999999999999</v>
      </c>
    </row>
    <row r="6" spans="1:21" ht="19.899999999999999" customHeight="1" thickTop="1" thickBot="1">
      <c r="K6" s="230">
        <f>+SUM(K2:K5)</f>
        <v>68.94</v>
      </c>
      <c r="M6" s="225"/>
      <c r="N6" s="225"/>
      <c r="O6" s="225"/>
      <c r="P6" s="225"/>
      <c r="Q6" s="225"/>
      <c r="R6" s="225"/>
      <c r="S6" s="225"/>
      <c r="T6" s="225"/>
    </row>
    <row r="7" spans="1:21" ht="19.899999999999999" customHeight="1" thickTop="1">
      <c r="M7" s="225"/>
      <c r="N7" s="225"/>
      <c r="O7" s="225"/>
      <c r="P7" s="225"/>
      <c r="Q7" s="225"/>
      <c r="R7" s="225"/>
      <c r="S7" s="225"/>
      <c r="T7" s="225"/>
    </row>
    <row r="8" spans="1:21" ht="19.899999999999999" customHeight="1">
      <c r="A8" s="224">
        <v>2</v>
      </c>
      <c r="B8" s="225" t="s">
        <v>36</v>
      </c>
      <c r="D8" s="233"/>
      <c r="F8" s="233"/>
      <c r="G8" s="233"/>
      <c r="H8" s="233"/>
      <c r="I8" s="233"/>
      <c r="J8" s="233"/>
      <c r="K8" s="228"/>
      <c r="M8" s="225"/>
      <c r="N8" s="225"/>
      <c r="O8" s="225"/>
      <c r="P8" s="225"/>
      <c r="Q8" s="225"/>
      <c r="R8" s="225"/>
      <c r="S8" s="225"/>
      <c r="T8" s="225"/>
    </row>
    <row r="9" spans="1:21" ht="19.899999999999999" customHeight="1">
      <c r="B9" s="225" t="s">
        <v>209</v>
      </c>
      <c r="C9" s="224" t="s">
        <v>210</v>
      </c>
      <c r="D9" s="227">
        <v>2</v>
      </c>
      <c r="E9" s="224" t="s">
        <v>214</v>
      </c>
      <c r="F9" s="227">
        <v>1.6</v>
      </c>
      <c r="G9" s="227">
        <v>1.6</v>
      </c>
      <c r="H9" s="227">
        <v>0.05</v>
      </c>
      <c r="J9" s="227">
        <v>1.5</v>
      </c>
      <c r="K9" s="228">
        <f>+F9*G9*H9*J9*D9</f>
        <v>0.38400000000000012</v>
      </c>
      <c r="M9" s="225"/>
      <c r="N9" s="225"/>
      <c r="O9" s="225"/>
      <c r="P9" s="225"/>
      <c r="Q9" s="225"/>
      <c r="R9" s="225"/>
      <c r="S9" s="225"/>
      <c r="T9" s="225"/>
    </row>
    <row r="10" spans="1:21" ht="19.899999999999999" customHeight="1">
      <c r="C10" s="224" t="s">
        <v>211</v>
      </c>
      <c r="D10" s="227">
        <v>3</v>
      </c>
      <c r="E10" s="224" t="s">
        <v>214</v>
      </c>
      <c r="F10" s="227">
        <v>1.4</v>
      </c>
      <c r="G10" s="227">
        <v>1.4</v>
      </c>
      <c r="H10" s="227">
        <v>0.05</v>
      </c>
      <c r="J10" s="227">
        <v>1.5</v>
      </c>
      <c r="K10" s="228">
        <f t="shared" ref="K10:K12" si="2">+F10*G10*H10*J10*D10</f>
        <v>0.44099999999999995</v>
      </c>
      <c r="M10" s="225"/>
      <c r="N10" s="225"/>
      <c r="O10" s="225"/>
      <c r="P10" s="225"/>
      <c r="Q10" s="225"/>
      <c r="R10" s="225"/>
      <c r="S10" s="225"/>
      <c r="T10" s="225"/>
    </row>
    <row r="11" spans="1:21" ht="19.899999999999999" customHeight="1">
      <c r="C11" s="224" t="s">
        <v>212</v>
      </c>
      <c r="D11" s="227">
        <v>6</v>
      </c>
      <c r="E11" s="224" t="s">
        <v>214</v>
      </c>
      <c r="F11" s="227">
        <v>1.2</v>
      </c>
      <c r="G11" s="227">
        <v>1.2</v>
      </c>
      <c r="H11" s="227">
        <v>0.05</v>
      </c>
      <c r="J11" s="227">
        <v>1.5</v>
      </c>
      <c r="K11" s="228">
        <f t="shared" si="2"/>
        <v>0.64799999999999991</v>
      </c>
      <c r="M11" s="225"/>
      <c r="N11" s="225"/>
      <c r="O11" s="225"/>
      <c r="P11" s="225"/>
      <c r="Q11" s="225"/>
      <c r="R11" s="225"/>
      <c r="S11" s="225"/>
      <c r="T11" s="225"/>
    </row>
    <row r="12" spans="1:21" ht="19.899999999999999" customHeight="1">
      <c r="C12" s="224" t="s">
        <v>213</v>
      </c>
      <c r="D12" s="227">
        <v>11</v>
      </c>
      <c r="E12" s="224" t="s">
        <v>214</v>
      </c>
      <c r="F12" s="227">
        <v>1</v>
      </c>
      <c r="G12" s="227">
        <v>1</v>
      </c>
      <c r="H12" s="227">
        <v>0.05</v>
      </c>
      <c r="J12" s="227">
        <v>1.5</v>
      </c>
      <c r="K12" s="228">
        <f t="shared" si="2"/>
        <v>0.82500000000000018</v>
      </c>
      <c r="M12" s="225"/>
      <c r="N12" s="225"/>
      <c r="O12" s="225"/>
      <c r="P12" s="225"/>
      <c r="Q12" s="225"/>
      <c r="R12" s="225"/>
      <c r="S12" s="225"/>
      <c r="T12" s="225"/>
    </row>
    <row r="13" spans="1:21" ht="19.899999999999999" customHeight="1">
      <c r="M13" s="225"/>
      <c r="N13" s="225"/>
      <c r="O13" s="225"/>
      <c r="P13" s="225"/>
      <c r="Q13" s="225"/>
      <c r="R13" s="225"/>
      <c r="S13" s="225"/>
      <c r="T13" s="225"/>
    </row>
    <row r="14" spans="1:21" ht="19.899999999999999" customHeight="1">
      <c r="B14" s="225" t="s">
        <v>216</v>
      </c>
      <c r="C14" s="224" t="s">
        <v>217</v>
      </c>
      <c r="D14" s="227">
        <v>9.5500000000000007</v>
      </c>
      <c r="E14" s="224" t="s">
        <v>41</v>
      </c>
      <c r="F14" s="227">
        <v>0.2</v>
      </c>
      <c r="G14" s="227">
        <v>0.4</v>
      </c>
      <c r="H14" s="227">
        <v>0.05</v>
      </c>
      <c r="J14" s="227">
        <v>1.5</v>
      </c>
      <c r="K14" s="227">
        <f>+D14*F14*H14*J14</f>
        <v>0.14325000000000002</v>
      </c>
      <c r="M14" s="225"/>
      <c r="N14" s="225"/>
      <c r="O14" s="225"/>
      <c r="P14" s="225"/>
      <c r="Q14" s="225"/>
      <c r="R14" s="225"/>
      <c r="S14" s="225"/>
      <c r="T14" s="225"/>
    </row>
    <row r="15" spans="1:21" ht="19.899999999999999" customHeight="1">
      <c r="C15" s="224" t="s">
        <v>218</v>
      </c>
      <c r="D15" s="227">
        <v>26.5</v>
      </c>
      <c r="E15" s="224" t="s">
        <v>41</v>
      </c>
      <c r="F15" s="227">
        <v>0.2</v>
      </c>
      <c r="G15" s="227">
        <v>0.4</v>
      </c>
      <c r="H15" s="227">
        <v>0.05</v>
      </c>
      <c r="J15" s="227">
        <v>1.5</v>
      </c>
      <c r="K15" s="227">
        <f t="shared" ref="K15:K18" si="3">+D15*F15*H15*J15</f>
        <v>0.39750000000000008</v>
      </c>
    </row>
    <row r="16" spans="1:21" ht="19.899999999999999" customHeight="1">
      <c r="C16" s="224" t="s">
        <v>219</v>
      </c>
      <c r="D16" s="227">
        <v>52.6</v>
      </c>
      <c r="E16" s="224" t="s">
        <v>41</v>
      </c>
      <c r="F16" s="227">
        <v>0.2</v>
      </c>
      <c r="G16" s="227">
        <v>0.4</v>
      </c>
      <c r="H16" s="227">
        <v>0.05</v>
      </c>
      <c r="J16" s="227">
        <v>1.5</v>
      </c>
      <c r="K16" s="227">
        <f t="shared" si="3"/>
        <v>0.78900000000000015</v>
      </c>
    </row>
    <row r="17" spans="1:11" ht="19.899999999999999" customHeight="1">
      <c r="C17" s="224" t="s">
        <v>220</v>
      </c>
      <c r="D17" s="227">
        <v>35</v>
      </c>
      <c r="E17" s="224" t="s">
        <v>41</v>
      </c>
      <c r="F17" s="227">
        <v>0.2</v>
      </c>
      <c r="G17" s="227">
        <v>0.4</v>
      </c>
      <c r="H17" s="227">
        <v>0.05</v>
      </c>
      <c r="J17" s="227">
        <v>1.5</v>
      </c>
      <c r="K17" s="227">
        <f t="shared" si="3"/>
        <v>0.52500000000000002</v>
      </c>
    </row>
    <row r="18" spans="1:11" ht="19.899999999999999" customHeight="1">
      <c r="C18" s="224" t="s">
        <v>221</v>
      </c>
      <c r="D18" s="227">
        <v>6</v>
      </c>
      <c r="E18" s="224" t="s">
        <v>41</v>
      </c>
      <c r="F18" s="227">
        <v>0.2</v>
      </c>
      <c r="G18" s="227">
        <v>0.4</v>
      </c>
      <c r="H18" s="227">
        <v>0.05</v>
      </c>
      <c r="J18" s="227">
        <v>1.5</v>
      </c>
      <c r="K18" s="227">
        <f t="shared" si="3"/>
        <v>9.0000000000000024E-2</v>
      </c>
    </row>
    <row r="19" spans="1:11" ht="19.899999999999999" customHeight="1"/>
    <row r="20" spans="1:11" ht="19.899999999999999" customHeight="1">
      <c r="B20" s="225" t="s">
        <v>222</v>
      </c>
      <c r="C20" s="224" t="s">
        <v>224</v>
      </c>
      <c r="D20" s="234">
        <v>3.0750000000000002</v>
      </c>
      <c r="E20" s="224" t="s">
        <v>27</v>
      </c>
      <c r="H20" s="227">
        <v>0.05</v>
      </c>
      <c r="J20" s="227">
        <v>1.5</v>
      </c>
      <c r="K20" s="228">
        <f>+D20*H20*J20</f>
        <v>0.23062500000000002</v>
      </c>
    </row>
    <row r="21" spans="1:11" ht="19.899999999999999" customHeight="1">
      <c r="C21" s="224" t="s">
        <v>225</v>
      </c>
      <c r="D21" s="234">
        <v>58.5</v>
      </c>
      <c r="E21" s="224" t="s">
        <v>27</v>
      </c>
      <c r="H21" s="227">
        <v>0.05</v>
      </c>
      <c r="J21" s="227">
        <v>1.5</v>
      </c>
      <c r="K21" s="228">
        <f t="shared" ref="K21:K22" si="4">+D21*H21*J21</f>
        <v>4.3875000000000002</v>
      </c>
    </row>
    <row r="22" spans="1:11" ht="19.899999999999999" customHeight="1">
      <c r="C22" s="224" t="s">
        <v>223</v>
      </c>
      <c r="D22" s="234">
        <v>92.75</v>
      </c>
      <c r="E22" s="224" t="s">
        <v>27</v>
      </c>
      <c r="H22" s="227">
        <v>0.05</v>
      </c>
      <c r="J22" s="227">
        <v>1.5</v>
      </c>
      <c r="K22" s="228">
        <f t="shared" si="4"/>
        <v>6.9562500000000007</v>
      </c>
    </row>
    <row r="23" spans="1:11" ht="19.899999999999999" customHeight="1" thickBot="1">
      <c r="K23" s="230">
        <f>+SUM(K9:K22)</f>
        <v>15.817125000000001</v>
      </c>
    </row>
    <row r="24" spans="1:11" ht="19.899999999999999" customHeight="1" thickTop="1"/>
    <row r="25" spans="1:11" ht="19.899999999999999" customHeight="1">
      <c r="A25" s="224">
        <v>3</v>
      </c>
      <c r="B25" s="225" t="s">
        <v>35</v>
      </c>
    </row>
    <row r="26" spans="1:11" ht="19.899999999999999" customHeight="1">
      <c r="B26" s="225" t="s">
        <v>209</v>
      </c>
      <c r="C26" s="224" t="s">
        <v>210</v>
      </c>
      <c r="D26" s="227">
        <v>2</v>
      </c>
      <c r="E26" s="224" t="s">
        <v>214</v>
      </c>
      <c r="F26" s="227">
        <v>1.6</v>
      </c>
      <c r="G26" s="227">
        <v>1.6</v>
      </c>
      <c r="H26" s="227">
        <v>0.05</v>
      </c>
      <c r="J26" s="227">
        <v>1</v>
      </c>
      <c r="K26" s="228">
        <f>+F26*G26*H26*J26*D26</f>
        <v>0.25600000000000006</v>
      </c>
    </row>
    <row r="27" spans="1:11" ht="19.899999999999999" customHeight="1">
      <c r="C27" s="224" t="s">
        <v>211</v>
      </c>
      <c r="D27" s="227">
        <v>3</v>
      </c>
      <c r="E27" s="224" t="s">
        <v>214</v>
      </c>
      <c r="F27" s="227">
        <v>1.4</v>
      </c>
      <c r="G27" s="227">
        <v>1.4</v>
      </c>
      <c r="H27" s="227">
        <v>0.05</v>
      </c>
      <c r="J27" s="227">
        <v>1</v>
      </c>
      <c r="K27" s="228">
        <f t="shared" ref="K27:K29" si="5">+F27*G27*H27*J27*D27</f>
        <v>0.29399999999999998</v>
      </c>
    </row>
    <row r="28" spans="1:11" ht="19.899999999999999" customHeight="1">
      <c r="C28" s="224" t="s">
        <v>212</v>
      </c>
      <c r="D28" s="227">
        <v>6</v>
      </c>
      <c r="E28" s="224" t="s">
        <v>214</v>
      </c>
      <c r="F28" s="227">
        <v>1.2</v>
      </c>
      <c r="G28" s="227">
        <v>1.2</v>
      </c>
      <c r="H28" s="227">
        <v>0.05</v>
      </c>
      <c r="J28" s="227">
        <v>1</v>
      </c>
      <c r="K28" s="228">
        <f t="shared" si="5"/>
        <v>0.43199999999999994</v>
      </c>
    </row>
    <row r="29" spans="1:11" ht="19.899999999999999" customHeight="1">
      <c r="C29" s="224" t="s">
        <v>213</v>
      </c>
      <c r="D29" s="227">
        <v>11</v>
      </c>
      <c r="E29" s="224" t="s">
        <v>214</v>
      </c>
      <c r="F29" s="227">
        <v>1</v>
      </c>
      <c r="G29" s="227">
        <v>1</v>
      </c>
      <c r="H29" s="227">
        <v>0.05</v>
      </c>
      <c r="J29" s="227">
        <v>1</v>
      </c>
      <c r="K29" s="228">
        <f t="shared" si="5"/>
        <v>0.55000000000000004</v>
      </c>
    </row>
    <row r="30" spans="1:11" ht="19.899999999999999" customHeight="1"/>
    <row r="31" spans="1:11" ht="19.899999999999999" customHeight="1">
      <c r="B31" s="225" t="s">
        <v>216</v>
      </c>
      <c r="C31" s="224" t="s">
        <v>217</v>
      </c>
      <c r="D31" s="227">
        <v>9.5500000000000007</v>
      </c>
      <c r="E31" s="224" t="s">
        <v>41</v>
      </c>
      <c r="F31" s="227">
        <v>0.2</v>
      </c>
      <c r="G31" s="227">
        <v>0.4</v>
      </c>
      <c r="H31" s="227">
        <v>0.05</v>
      </c>
      <c r="J31" s="227">
        <v>1</v>
      </c>
      <c r="K31" s="227">
        <f>+D31*F31*H31*J31</f>
        <v>9.5500000000000015E-2</v>
      </c>
    </row>
    <row r="32" spans="1:11">
      <c r="C32" s="224" t="s">
        <v>218</v>
      </c>
      <c r="D32" s="227">
        <v>26.5</v>
      </c>
      <c r="E32" s="224" t="s">
        <v>41</v>
      </c>
      <c r="F32" s="227">
        <v>0.2</v>
      </c>
      <c r="G32" s="227">
        <v>0.4</v>
      </c>
      <c r="H32" s="227">
        <v>0.05</v>
      </c>
      <c r="J32" s="227">
        <v>1</v>
      </c>
      <c r="K32" s="227">
        <f t="shared" ref="K32:K35" si="6">+D32*F32*H32*J32</f>
        <v>0.26500000000000007</v>
      </c>
    </row>
    <row r="33" spans="1:11">
      <c r="C33" s="224" t="s">
        <v>219</v>
      </c>
      <c r="D33" s="227">
        <v>52.6</v>
      </c>
      <c r="E33" s="224" t="s">
        <v>41</v>
      </c>
      <c r="F33" s="227">
        <v>0.2</v>
      </c>
      <c r="G33" s="227">
        <v>0.4</v>
      </c>
      <c r="H33" s="227">
        <v>0.05</v>
      </c>
      <c r="J33" s="227">
        <v>1</v>
      </c>
      <c r="K33" s="227">
        <f t="shared" si="6"/>
        <v>0.52600000000000013</v>
      </c>
    </row>
    <row r="34" spans="1:11">
      <c r="C34" s="224" t="s">
        <v>220</v>
      </c>
      <c r="D34" s="227">
        <v>35</v>
      </c>
      <c r="E34" s="224" t="s">
        <v>41</v>
      </c>
      <c r="F34" s="227">
        <v>0.2</v>
      </c>
      <c r="G34" s="227">
        <v>0.4</v>
      </c>
      <c r="H34" s="227">
        <v>0.05</v>
      </c>
      <c r="J34" s="227">
        <v>1</v>
      </c>
      <c r="K34" s="227">
        <f t="shared" si="6"/>
        <v>0.35000000000000003</v>
      </c>
    </row>
    <row r="35" spans="1:11">
      <c r="C35" s="224" t="s">
        <v>221</v>
      </c>
      <c r="D35" s="227">
        <v>6</v>
      </c>
      <c r="E35" s="224" t="s">
        <v>41</v>
      </c>
      <c r="F35" s="227">
        <v>0.2</v>
      </c>
      <c r="G35" s="227">
        <v>0.4</v>
      </c>
      <c r="H35" s="227">
        <v>0.05</v>
      </c>
      <c r="J35" s="227">
        <v>1</v>
      </c>
      <c r="K35" s="227">
        <f t="shared" si="6"/>
        <v>6.0000000000000012E-2</v>
      </c>
    </row>
    <row r="36" spans="1:11" ht="21.75" thickBot="1">
      <c r="K36" s="230">
        <f>+SUM(K26:K35)</f>
        <v>2.8285000000000005</v>
      </c>
    </row>
    <row r="37" spans="1:11" ht="21.75" thickTop="1"/>
    <row r="38" spans="1:11">
      <c r="A38" s="224">
        <v>4</v>
      </c>
      <c r="B38" s="225" t="s">
        <v>226</v>
      </c>
    </row>
    <row r="39" spans="1:11">
      <c r="B39" s="225" t="s">
        <v>209</v>
      </c>
      <c r="C39" s="224" t="s">
        <v>210</v>
      </c>
      <c r="D39" s="227">
        <v>2</v>
      </c>
      <c r="E39" s="224" t="s">
        <v>214</v>
      </c>
      <c r="F39" s="227">
        <v>1.6</v>
      </c>
      <c r="G39" s="227">
        <v>1.6</v>
      </c>
      <c r="H39" s="227">
        <v>0.3</v>
      </c>
      <c r="J39" s="227">
        <v>1.05</v>
      </c>
      <c r="K39" s="228">
        <f>+F39*G39*H39*J39*D39</f>
        <v>1.6128000000000002</v>
      </c>
    </row>
    <row r="40" spans="1:11">
      <c r="C40" s="224" t="s">
        <v>211</v>
      </c>
      <c r="D40" s="227">
        <v>3</v>
      </c>
      <c r="E40" s="224" t="s">
        <v>214</v>
      </c>
      <c r="F40" s="227">
        <v>1.4</v>
      </c>
      <c r="G40" s="227">
        <v>1.4</v>
      </c>
      <c r="H40" s="227">
        <v>0.25</v>
      </c>
      <c r="J40" s="227">
        <v>1.05</v>
      </c>
      <c r="K40" s="228">
        <f t="shared" ref="K40:K42" si="7">+F40*G40*H40*J40*D40</f>
        <v>1.5434999999999999</v>
      </c>
    </row>
    <row r="41" spans="1:11">
      <c r="C41" s="224" t="s">
        <v>212</v>
      </c>
      <c r="D41" s="227">
        <v>6</v>
      </c>
      <c r="E41" s="224" t="s">
        <v>214</v>
      </c>
      <c r="F41" s="227">
        <v>1.2</v>
      </c>
      <c r="G41" s="227">
        <v>1.2</v>
      </c>
      <c r="H41" s="227">
        <v>0.25</v>
      </c>
      <c r="J41" s="227">
        <v>1.05</v>
      </c>
      <c r="K41" s="228">
        <f t="shared" si="7"/>
        <v>2.2679999999999998</v>
      </c>
    </row>
    <row r="42" spans="1:11">
      <c r="C42" s="224" t="s">
        <v>213</v>
      </c>
      <c r="D42" s="227">
        <v>11</v>
      </c>
      <c r="E42" s="224" t="s">
        <v>214</v>
      </c>
      <c r="F42" s="227">
        <v>1</v>
      </c>
      <c r="G42" s="227">
        <v>1</v>
      </c>
      <c r="H42" s="227">
        <v>0.25</v>
      </c>
      <c r="J42" s="227">
        <v>1.05</v>
      </c>
      <c r="K42" s="228">
        <f t="shared" si="7"/>
        <v>2.8875000000000002</v>
      </c>
    </row>
    <row r="44" spans="1:11">
      <c r="B44" s="225" t="s">
        <v>227</v>
      </c>
      <c r="C44" s="224" t="s">
        <v>234</v>
      </c>
      <c r="D44" s="227">
        <v>2</v>
      </c>
      <c r="E44" s="224" t="s">
        <v>233</v>
      </c>
      <c r="F44" s="227">
        <v>0.2</v>
      </c>
      <c r="G44" s="227">
        <v>0.2</v>
      </c>
      <c r="H44" s="227">
        <v>5</v>
      </c>
      <c r="J44" s="227">
        <v>1.05</v>
      </c>
      <c r="K44" s="226">
        <f>+F44*G44*H44*D44*J44</f>
        <v>0.4200000000000001</v>
      </c>
    </row>
    <row r="45" spans="1:11">
      <c r="C45" s="224" t="s">
        <v>235</v>
      </c>
      <c r="D45" s="227">
        <v>21</v>
      </c>
      <c r="E45" s="224" t="s">
        <v>233</v>
      </c>
      <c r="F45" s="227">
        <v>0.2</v>
      </c>
      <c r="G45" s="227">
        <v>0.2</v>
      </c>
      <c r="H45" s="227">
        <v>5</v>
      </c>
      <c r="J45" s="227">
        <v>1.05</v>
      </c>
      <c r="K45" s="226">
        <f>+F45*G45*H45*D45*J45</f>
        <v>4.410000000000001</v>
      </c>
    </row>
    <row r="47" spans="1:11">
      <c r="B47" s="225" t="s">
        <v>216</v>
      </c>
      <c r="C47" s="224" t="s">
        <v>217</v>
      </c>
      <c r="D47" s="227">
        <v>9.5500000000000007</v>
      </c>
      <c r="E47" s="224" t="s">
        <v>41</v>
      </c>
      <c r="F47" s="227">
        <v>0.2</v>
      </c>
      <c r="G47" s="227">
        <v>0.4</v>
      </c>
      <c r="J47" s="227">
        <v>1.05</v>
      </c>
      <c r="K47" s="227">
        <f>+F47*G47*D47*J47</f>
        <v>0.80220000000000025</v>
      </c>
    </row>
    <row r="48" spans="1:11">
      <c r="C48" s="224" t="s">
        <v>218</v>
      </c>
      <c r="D48" s="227">
        <v>26.5</v>
      </c>
      <c r="E48" s="224" t="s">
        <v>41</v>
      </c>
      <c r="F48" s="227">
        <v>0.2</v>
      </c>
      <c r="G48" s="227">
        <v>0.4</v>
      </c>
      <c r="J48" s="227">
        <v>1.05</v>
      </c>
      <c r="K48" s="227">
        <f t="shared" ref="K48:K51" si="8">+F48*G48*D48*J48</f>
        <v>2.2260000000000009</v>
      </c>
    </row>
    <row r="49" spans="1:11">
      <c r="C49" s="224" t="s">
        <v>219</v>
      </c>
      <c r="D49" s="227">
        <v>52.6</v>
      </c>
      <c r="E49" s="224" t="s">
        <v>41</v>
      </c>
      <c r="F49" s="227">
        <v>0.2</v>
      </c>
      <c r="G49" s="227">
        <v>0.4</v>
      </c>
      <c r="J49" s="227">
        <v>1.05</v>
      </c>
      <c r="K49" s="227">
        <f t="shared" si="8"/>
        <v>4.418400000000001</v>
      </c>
    </row>
    <row r="50" spans="1:11">
      <c r="C50" s="224" t="s">
        <v>220</v>
      </c>
      <c r="D50" s="227">
        <v>35</v>
      </c>
      <c r="E50" s="224" t="s">
        <v>41</v>
      </c>
      <c r="F50" s="227">
        <v>0.2</v>
      </c>
      <c r="G50" s="227">
        <v>0.4</v>
      </c>
      <c r="J50" s="227">
        <v>1.05</v>
      </c>
      <c r="K50" s="227">
        <f t="shared" si="8"/>
        <v>2.9400000000000008</v>
      </c>
    </row>
    <row r="51" spans="1:11">
      <c r="C51" s="224" t="s">
        <v>221</v>
      </c>
      <c r="D51" s="227">
        <v>6</v>
      </c>
      <c r="E51" s="224" t="s">
        <v>41</v>
      </c>
      <c r="F51" s="227">
        <v>0.2</v>
      </c>
      <c r="G51" s="227">
        <v>0.4</v>
      </c>
      <c r="J51" s="227">
        <v>1.05</v>
      </c>
      <c r="K51" s="227">
        <f t="shared" si="8"/>
        <v>0.50400000000000011</v>
      </c>
    </row>
    <row r="53" spans="1:11">
      <c r="B53" s="225" t="s">
        <v>222</v>
      </c>
      <c r="C53" s="224" t="s">
        <v>224</v>
      </c>
      <c r="D53" s="234">
        <v>3.0750000000000002</v>
      </c>
      <c r="E53" s="224" t="s">
        <v>27</v>
      </c>
      <c r="H53" s="227">
        <v>0.1</v>
      </c>
      <c r="J53" s="227">
        <v>1.05</v>
      </c>
      <c r="K53" s="228">
        <f>+D53*H53*J53</f>
        <v>0.32287500000000008</v>
      </c>
    </row>
    <row r="54" spans="1:11">
      <c r="C54" s="224" t="s">
        <v>225</v>
      </c>
      <c r="D54" s="234">
        <v>58.5</v>
      </c>
      <c r="E54" s="224" t="s">
        <v>27</v>
      </c>
      <c r="H54" s="227">
        <v>0.12</v>
      </c>
      <c r="J54" s="227">
        <v>1.05</v>
      </c>
      <c r="K54" s="228">
        <f t="shared" ref="K54:K57" si="9">+D54*H54*J54</f>
        <v>7.3709999999999996</v>
      </c>
    </row>
    <row r="55" spans="1:11">
      <c r="C55" s="224" t="s">
        <v>223</v>
      </c>
      <c r="D55" s="234">
        <v>92.75</v>
      </c>
      <c r="E55" s="224" t="s">
        <v>27</v>
      </c>
      <c r="H55" s="227">
        <v>0.1</v>
      </c>
      <c r="J55" s="227">
        <v>1.05</v>
      </c>
      <c r="K55" s="228">
        <f t="shared" si="9"/>
        <v>9.7387500000000014</v>
      </c>
    </row>
    <row r="56" spans="1:11">
      <c r="C56" s="224" t="s">
        <v>236</v>
      </c>
      <c r="D56" s="227">
        <v>83.53</v>
      </c>
      <c r="E56" s="224" t="s">
        <v>27</v>
      </c>
      <c r="H56" s="227">
        <v>0.05</v>
      </c>
      <c r="J56" s="227">
        <v>1.05</v>
      </c>
      <c r="K56" s="228">
        <f t="shared" si="9"/>
        <v>4.3853249999999999</v>
      </c>
    </row>
    <row r="57" spans="1:11">
      <c r="C57" s="224" t="s">
        <v>238</v>
      </c>
      <c r="D57" s="239">
        <v>0.1125</v>
      </c>
      <c r="E57" s="224" t="s">
        <v>27</v>
      </c>
      <c r="H57" s="227">
        <v>39.4</v>
      </c>
      <c r="J57" s="227">
        <v>1.05</v>
      </c>
      <c r="K57" s="228">
        <f t="shared" si="9"/>
        <v>4.6541250000000005</v>
      </c>
    </row>
    <row r="58" spans="1:11" ht="21.75" thickBot="1">
      <c r="K58" s="230">
        <f>+SUM(K39:K57)</f>
        <v>50.504475000000006</v>
      </c>
    </row>
    <row r="59" spans="1:11" ht="21.75" thickTop="1"/>
    <row r="60" spans="1:11">
      <c r="A60" s="224">
        <v>5</v>
      </c>
      <c r="B60" s="225" t="s">
        <v>32</v>
      </c>
    </row>
    <row r="61" spans="1:11">
      <c r="B61" s="225" t="s">
        <v>209</v>
      </c>
      <c r="C61" s="224" t="s">
        <v>210</v>
      </c>
      <c r="D61" s="227">
        <v>2</v>
      </c>
      <c r="E61" s="224" t="s">
        <v>214</v>
      </c>
      <c r="F61" s="227">
        <v>1.6</v>
      </c>
      <c r="G61" s="227">
        <v>1.6</v>
      </c>
      <c r="H61" s="227">
        <v>0.3</v>
      </c>
      <c r="J61" s="227">
        <v>1</v>
      </c>
      <c r="K61" s="228">
        <f>+F61*H61*4*D61</f>
        <v>3.84</v>
      </c>
    </row>
    <row r="62" spans="1:11">
      <c r="C62" s="224" t="s">
        <v>211</v>
      </c>
      <c r="D62" s="227">
        <v>3</v>
      </c>
      <c r="E62" s="224" t="s">
        <v>214</v>
      </c>
      <c r="F62" s="227">
        <v>1.4</v>
      </c>
      <c r="G62" s="227">
        <v>1.4</v>
      </c>
      <c r="H62" s="227">
        <v>0.25</v>
      </c>
      <c r="J62" s="227">
        <v>1</v>
      </c>
      <c r="K62" s="228">
        <f t="shared" ref="K62:K64" si="10">+F62*H62*4*D62</f>
        <v>4.1999999999999993</v>
      </c>
    </row>
    <row r="63" spans="1:11">
      <c r="C63" s="224" t="s">
        <v>212</v>
      </c>
      <c r="D63" s="227">
        <v>6</v>
      </c>
      <c r="E63" s="224" t="s">
        <v>214</v>
      </c>
      <c r="F63" s="227">
        <v>1.2</v>
      </c>
      <c r="G63" s="227">
        <v>1.2</v>
      </c>
      <c r="H63" s="227">
        <v>0.25</v>
      </c>
      <c r="J63" s="227">
        <v>1</v>
      </c>
      <c r="K63" s="228">
        <f t="shared" si="10"/>
        <v>7.1999999999999993</v>
      </c>
    </row>
    <row r="64" spans="1:11">
      <c r="C64" s="224" t="s">
        <v>213</v>
      </c>
      <c r="D64" s="227">
        <v>11</v>
      </c>
      <c r="E64" s="224" t="s">
        <v>214</v>
      </c>
      <c r="F64" s="227">
        <v>1</v>
      </c>
      <c r="G64" s="227">
        <v>1</v>
      </c>
      <c r="H64" s="227">
        <v>0.25</v>
      </c>
      <c r="J64" s="227">
        <v>1</v>
      </c>
      <c r="K64" s="228">
        <f t="shared" si="10"/>
        <v>11</v>
      </c>
    </row>
    <row r="66" spans="2:11">
      <c r="B66" s="225" t="s">
        <v>227</v>
      </c>
      <c r="C66" s="224" t="s">
        <v>234</v>
      </c>
      <c r="D66" s="227">
        <v>2</v>
      </c>
      <c r="E66" s="224" t="s">
        <v>233</v>
      </c>
      <c r="F66" s="227">
        <v>0.2</v>
      </c>
      <c r="G66" s="227">
        <v>0.2</v>
      </c>
      <c r="H66" s="227">
        <v>5</v>
      </c>
      <c r="J66" s="227">
        <v>1</v>
      </c>
      <c r="K66" s="227">
        <f>+F66*H66*4*D66</f>
        <v>8</v>
      </c>
    </row>
    <row r="67" spans="2:11">
      <c r="C67" s="224" t="s">
        <v>235</v>
      </c>
      <c r="D67" s="227">
        <v>21</v>
      </c>
      <c r="E67" s="224" t="s">
        <v>233</v>
      </c>
      <c r="F67" s="227">
        <v>0.2</v>
      </c>
      <c r="G67" s="227">
        <v>0.2</v>
      </c>
      <c r="H67" s="227">
        <v>5</v>
      </c>
      <c r="J67" s="227">
        <v>1</v>
      </c>
      <c r="K67" s="227">
        <f>+F67*H67*4*D67</f>
        <v>84</v>
      </c>
    </row>
    <row r="69" spans="2:11">
      <c r="B69" s="225" t="s">
        <v>216</v>
      </c>
      <c r="C69" s="224" t="s">
        <v>217</v>
      </c>
      <c r="D69" s="227">
        <v>9.5500000000000007</v>
      </c>
      <c r="E69" s="224" t="s">
        <v>41</v>
      </c>
      <c r="F69" s="227">
        <v>0.2</v>
      </c>
      <c r="G69" s="227">
        <v>0.4</v>
      </c>
      <c r="J69" s="227">
        <v>1</v>
      </c>
      <c r="K69" s="227">
        <f>+G69*D69*2</f>
        <v>7.6400000000000006</v>
      </c>
    </row>
    <row r="70" spans="2:11">
      <c r="C70" s="224" t="s">
        <v>218</v>
      </c>
      <c r="D70" s="227">
        <v>26.5</v>
      </c>
      <c r="E70" s="224" t="s">
        <v>41</v>
      </c>
      <c r="F70" s="227">
        <v>0.2</v>
      </c>
      <c r="G70" s="227">
        <v>0.4</v>
      </c>
      <c r="J70" s="227">
        <v>1</v>
      </c>
      <c r="K70" s="227">
        <f t="shared" ref="K70:K73" si="11">+G70*D70*2</f>
        <v>21.200000000000003</v>
      </c>
    </row>
    <row r="71" spans="2:11">
      <c r="C71" s="224" t="s">
        <v>219</v>
      </c>
      <c r="D71" s="227">
        <v>52.6</v>
      </c>
      <c r="E71" s="224" t="s">
        <v>41</v>
      </c>
      <c r="F71" s="227">
        <v>0.2</v>
      </c>
      <c r="G71" s="227">
        <v>0.4</v>
      </c>
      <c r="J71" s="227">
        <v>1</v>
      </c>
      <c r="K71" s="227">
        <f t="shared" si="11"/>
        <v>42.080000000000005</v>
      </c>
    </row>
    <row r="72" spans="2:11">
      <c r="C72" s="224" t="s">
        <v>220</v>
      </c>
      <c r="D72" s="227">
        <v>35</v>
      </c>
      <c r="E72" s="224" t="s">
        <v>41</v>
      </c>
      <c r="F72" s="227">
        <v>0.2</v>
      </c>
      <c r="G72" s="227">
        <v>0.4</v>
      </c>
      <c r="J72" s="227">
        <v>1</v>
      </c>
      <c r="K72" s="227">
        <f t="shared" si="11"/>
        <v>28</v>
      </c>
    </row>
    <row r="73" spans="2:11">
      <c r="C73" s="224" t="s">
        <v>221</v>
      </c>
      <c r="D73" s="227">
        <v>6</v>
      </c>
      <c r="E73" s="224" t="s">
        <v>41</v>
      </c>
      <c r="F73" s="227">
        <v>0.2</v>
      </c>
      <c r="G73" s="227">
        <v>0.4</v>
      </c>
      <c r="J73" s="227">
        <v>1</v>
      </c>
      <c r="K73" s="227">
        <f t="shared" si="11"/>
        <v>4.8000000000000007</v>
      </c>
    </row>
    <row r="75" spans="2:11">
      <c r="B75" s="225" t="s">
        <v>222</v>
      </c>
      <c r="C75" s="224" t="s">
        <v>224</v>
      </c>
      <c r="D75" s="234">
        <v>3.0750000000000002</v>
      </c>
      <c r="E75" s="224" t="s">
        <v>27</v>
      </c>
      <c r="F75" s="227">
        <v>6.2</v>
      </c>
      <c r="H75" s="227">
        <v>0.1</v>
      </c>
      <c r="J75" s="227">
        <v>1</v>
      </c>
      <c r="K75" s="228">
        <f>+F75*H75</f>
        <v>0.62000000000000011</v>
      </c>
    </row>
    <row r="76" spans="2:11">
      <c r="C76" s="224" t="s">
        <v>225</v>
      </c>
      <c r="D76" s="234">
        <v>58.5</v>
      </c>
      <c r="E76" s="224" t="s">
        <v>27</v>
      </c>
      <c r="F76" s="227">
        <v>33.729999999999997</v>
      </c>
      <c r="H76" s="227">
        <v>0.12</v>
      </c>
      <c r="J76" s="227">
        <v>1</v>
      </c>
      <c r="K76" s="228">
        <f t="shared" ref="K76:K78" si="12">+F76*H76</f>
        <v>4.0475999999999992</v>
      </c>
    </row>
    <row r="77" spans="2:11">
      <c r="C77" s="224" t="s">
        <v>223</v>
      </c>
      <c r="D77" s="234">
        <v>92.75</v>
      </c>
      <c r="E77" s="224" t="s">
        <v>27</v>
      </c>
      <c r="F77" s="227">
        <v>69.599999999999994</v>
      </c>
      <c r="H77" s="227">
        <v>0.1</v>
      </c>
      <c r="J77" s="227">
        <v>1</v>
      </c>
      <c r="K77" s="228">
        <f t="shared" si="12"/>
        <v>6.96</v>
      </c>
    </row>
    <row r="78" spans="2:11">
      <c r="C78" s="224" t="s">
        <v>236</v>
      </c>
      <c r="D78" s="227">
        <v>83.53</v>
      </c>
      <c r="E78" s="224" t="s">
        <v>27</v>
      </c>
      <c r="F78" s="227">
        <v>61.2</v>
      </c>
      <c r="H78" s="227">
        <v>0.1</v>
      </c>
      <c r="J78" s="227">
        <v>1</v>
      </c>
      <c r="K78" s="228">
        <f t="shared" si="12"/>
        <v>6.120000000000001</v>
      </c>
    </row>
    <row r="79" spans="2:11">
      <c r="C79" s="224" t="s">
        <v>238</v>
      </c>
      <c r="D79" s="239">
        <v>0.1125</v>
      </c>
      <c r="E79" s="224" t="s">
        <v>27</v>
      </c>
      <c r="F79" s="227">
        <v>39.4</v>
      </c>
      <c r="H79" s="227">
        <v>0.625</v>
      </c>
      <c r="J79" s="227">
        <v>1</v>
      </c>
      <c r="K79" s="228">
        <f>+F79*H79*2</f>
        <v>49.25</v>
      </c>
    </row>
    <row r="80" spans="2:11" ht="21.75" thickBot="1">
      <c r="K80" s="230">
        <f>+SUM(K61:K79)</f>
        <v>288.95760000000001</v>
      </c>
    </row>
    <row r="81" spans="1:18" ht="21.75" thickTop="1"/>
    <row r="82" spans="1:18">
      <c r="A82" s="224">
        <v>6</v>
      </c>
      <c r="B82" s="225" t="s">
        <v>240</v>
      </c>
      <c r="N82" s="241" t="s">
        <v>244</v>
      </c>
      <c r="O82" s="241" t="s">
        <v>245</v>
      </c>
      <c r="P82" s="241" t="s">
        <v>243</v>
      </c>
      <c r="Q82" s="241" t="s">
        <v>246</v>
      </c>
      <c r="R82" s="241" t="s">
        <v>247</v>
      </c>
    </row>
    <row r="83" spans="1:18">
      <c r="B83" s="225" t="s">
        <v>209</v>
      </c>
      <c r="C83" s="224" t="s">
        <v>210</v>
      </c>
      <c r="D83" s="227">
        <v>2</v>
      </c>
      <c r="E83" s="224" t="s">
        <v>214</v>
      </c>
      <c r="F83" s="227">
        <v>16</v>
      </c>
      <c r="G83" s="227">
        <v>2.2000000000000002</v>
      </c>
      <c r="H83" s="227">
        <v>1.0900000000000001</v>
      </c>
      <c r="I83" s="228">
        <f>+D83*F83*G83*H83</f>
        <v>76.736000000000018</v>
      </c>
      <c r="J83" s="240">
        <f>+I83/10</f>
        <v>7.6736000000000022</v>
      </c>
      <c r="K83" s="227">
        <v>6.5</v>
      </c>
      <c r="L83" s="227">
        <v>1.07</v>
      </c>
      <c r="M83" s="229">
        <f>(D83*K83*L83)/10</f>
        <v>1.391</v>
      </c>
      <c r="N83" s="227"/>
      <c r="O83" s="227">
        <f>+M83</f>
        <v>1.391</v>
      </c>
      <c r="P83" s="227">
        <f>+J83</f>
        <v>7.6736000000000022</v>
      </c>
      <c r="Q83" s="227"/>
      <c r="R83" s="227"/>
    </row>
    <row r="84" spans="1:18">
      <c r="C84" s="224" t="s">
        <v>211</v>
      </c>
      <c r="D84" s="227">
        <v>3</v>
      </c>
      <c r="E84" s="224" t="s">
        <v>214</v>
      </c>
      <c r="F84" s="227">
        <v>14</v>
      </c>
      <c r="G84" s="227">
        <v>1.9</v>
      </c>
      <c r="H84" s="227">
        <v>1.0900000000000001</v>
      </c>
      <c r="I84" s="228">
        <f>+D84*F84*G84*H84</f>
        <v>86.981999999999999</v>
      </c>
      <c r="J84" s="240">
        <f>+I84/10</f>
        <v>8.6981999999999999</v>
      </c>
      <c r="K84" s="227">
        <v>5.6</v>
      </c>
      <c r="L84" s="227">
        <v>1.07</v>
      </c>
      <c r="M84" s="229">
        <f t="shared" ref="M84:M86" si="13">(D84*K84*L84)/10</f>
        <v>1.7975999999999999</v>
      </c>
      <c r="N84" s="227"/>
      <c r="O84" s="227">
        <f>+M84</f>
        <v>1.7975999999999999</v>
      </c>
      <c r="P84" s="227">
        <f>+J84</f>
        <v>8.6981999999999999</v>
      </c>
      <c r="Q84" s="227"/>
      <c r="R84" s="227"/>
    </row>
    <row r="85" spans="1:18">
      <c r="C85" s="224" t="s">
        <v>212</v>
      </c>
      <c r="D85" s="227">
        <v>6</v>
      </c>
      <c r="E85" s="224" t="s">
        <v>214</v>
      </c>
      <c r="F85" s="227">
        <v>12</v>
      </c>
      <c r="G85" s="227">
        <v>1.7</v>
      </c>
      <c r="H85" s="227">
        <v>1.0900000000000001</v>
      </c>
      <c r="I85" s="228">
        <f t="shared" ref="I85:I86" si="14">+D85*F85*G85*H85</f>
        <v>133.416</v>
      </c>
      <c r="J85" s="240">
        <f>+I85/10</f>
        <v>13.3416</v>
      </c>
      <c r="K85" s="227">
        <v>4.8</v>
      </c>
      <c r="L85" s="227">
        <v>1.07</v>
      </c>
      <c r="M85" s="229">
        <f t="shared" si="13"/>
        <v>3.0815999999999999</v>
      </c>
      <c r="N85" s="227"/>
      <c r="O85" s="227">
        <f t="shared" ref="O85:O86" si="15">+M85</f>
        <v>3.0815999999999999</v>
      </c>
      <c r="P85" s="227">
        <f t="shared" ref="P85:P89" si="16">+J85</f>
        <v>13.3416</v>
      </c>
      <c r="Q85" s="227"/>
      <c r="R85" s="227"/>
    </row>
    <row r="86" spans="1:18">
      <c r="C86" s="224" t="s">
        <v>213</v>
      </c>
      <c r="D86" s="227">
        <v>11</v>
      </c>
      <c r="E86" s="224" t="s">
        <v>214</v>
      </c>
      <c r="F86" s="227">
        <v>10</v>
      </c>
      <c r="G86" s="227">
        <v>1.5</v>
      </c>
      <c r="H86" s="227">
        <v>1.0900000000000001</v>
      </c>
      <c r="I86" s="228">
        <f t="shared" si="14"/>
        <v>179.85000000000002</v>
      </c>
      <c r="J86" s="240">
        <f>+I86/10</f>
        <v>17.985000000000003</v>
      </c>
      <c r="K86" s="227">
        <v>4</v>
      </c>
      <c r="L86" s="227">
        <v>1.07</v>
      </c>
      <c r="M86" s="229">
        <f t="shared" si="13"/>
        <v>4.7080000000000002</v>
      </c>
      <c r="N86" s="227"/>
      <c r="O86" s="227">
        <f t="shared" si="15"/>
        <v>4.7080000000000002</v>
      </c>
      <c r="P86" s="227">
        <f t="shared" si="16"/>
        <v>17.985000000000003</v>
      </c>
      <c r="Q86" s="227"/>
      <c r="R86" s="227"/>
    </row>
    <row r="87" spans="1:18">
      <c r="N87" s="227"/>
      <c r="O87" s="227"/>
      <c r="P87" s="227"/>
      <c r="Q87" s="227"/>
      <c r="R87" s="227"/>
    </row>
    <row r="88" spans="1:18">
      <c r="B88" s="225" t="s">
        <v>227</v>
      </c>
      <c r="C88" s="224" t="s">
        <v>234</v>
      </c>
      <c r="D88" s="227">
        <v>2</v>
      </c>
      <c r="E88" s="224" t="s">
        <v>233</v>
      </c>
      <c r="F88" s="227">
        <v>7</v>
      </c>
      <c r="G88" s="227">
        <v>5</v>
      </c>
      <c r="H88" s="227">
        <v>1.0900000000000001</v>
      </c>
      <c r="I88" s="228">
        <f>+D88*F88*G88*H88</f>
        <v>76.300000000000011</v>
      </c>
      <c r="J88" s="240">
        <f>+I88/10</f>
        <v>7.6300000000000008</v>
      </c>
      <c r="N88" s="227">
        <v>5</v>
      </c>
      <c r="P88" s="227">
        <f t="shared" si="16"/>
        <v>7.6300000000000008</v>
      </c>
      <c r="Q88" s="227"/>
      <c r="R88" s="227"/>
    </row>
    <row r="89" spans="1:18">
      <c r="C89" s="224" t="s">
        <v>235</v>
      </c>
      <c r="D89" s="227">
        <v>21</v>
      </c>
      <c r="E89" s="224" t="s">
        <v>233</v>
      </c>
      <c r="F89" s="227">
        <v>5</v>
      </c>
      <c r="G89" s="227">
        <v>5</v>
      </c>
      <c r="H89" s="227">
        <v>1.0900000000000001</v>
      </c>
      <c r="I89" s="228">
        <f>+D89*F89*G89*H89</f>
        <v>572.25</v>
      </c>
      <c r="J89" s="240">
        <f>+I89/10</f>
        <v>57.225000000000001</v>
      </c>
      <c r="N89" s="227">
        <v>47</v>
      </c>
      <c r="P89" s="227">
        <f t="shared" si="16"/>
        <v>57.225000000000001</v>
      </c>
      <c r="Q89" s="227"/>
      <c r="R89" s="227"/>
    </row>
    <row r="90" spans="1:18">
      <c r="N90" s="227"/>
      <c r="O90" s="227"/>
      <c r="P90" s="227"/>
      <c r="Q90" s="227"/>
      <c r="R90" s="227"/>
    </row>
    <row r="91" spans="1:18">
      <c r="B91" s="225" t="s">
        <v>216</v>
      </c>
      <c r="C91" s="224" t="s">
        <v>217</v>
      </c>
      <c r="D91" s="227">
        <v>9.5500000000000007</v>
      </c>
      <c r="E91" s="224" t="s">
        <v>41</v>
      </c>
      <c r="F91" s="227">
        <v>5</v>
      </c>
      <c r="H91" s="227">
        <v>1.0900000000000001</v>
      </c>
      <c r="I91" s="226">
        <f>+D91*F91*H91</f>
        <v>52.047500000000007</v>
      </c>
      <c r="J91" s="240">
        <f>+I91/10</f>
        <v>5.2047500000000007</v>
      </c>
      <c r="K91" s="242">
        <f>+D91/0.15</f>
        <v>63.666666666666671</v>
      </c>
      <c r="L91" s="227">
        <f>+K91/9</f>
        <v>7.0740740740740744</v>
      </c>
      <c r="N91" s="227">
        <f>+L91</f>
        <v>7.0740740740740744</v>
      </c>
      <c r="O91" s="227"/>
      <c r="P91" s="227">
        <f>+J91</f>
        <v>5.2047500000000007</v>
      </c>
      <c r="Q91" s="227"/>
      <c r="R91" s="227"/>
    </row>
    <row r="92" spans="1:18">
      <c r="C92" s="224" t="s">
        <v>218</v>
      </c>
      <c r="D92" s="227">
        <v>26.5</v>
      </c>
      <c r="E92" s="224" t="s">
        <v>41</v>
      </c>
      <c r="F92" s="227">
        <v>6</v>
      </c>
      <c r="H92" s="227">
        <v>1.0900000000000001</v>
      </c>
      <c r="I92" s="226">
        <f t="shared" ref="I92:I96" si="17">+D92*F92*H92</f>
        <v>173.31</v>
      </c>
      <c r="J92" s="240">
        <f t="shared" ref="J92:J96" si="18">+I92/10</f>
        <v>17.331</v>
      </c>
      <c r="K92" s="242">
        <f>+D92/0.15</f>
        <v>176.66666666666669</v>
      </c>
      <c r="L92" s="227">
        <f t="shared" ref="L92:L96" si="19">+K92/9</f>
        <v>19.629629629629633</v>
      </c>
      <c r="N92" s="227">
        <f t="shared" ref="N92:N93" si="20">+L92</f>
        <v>19.629629629629633</v>
      </c>
      <c r="O92" s="227"/>
      <c r="P92" s="227">
        <f t="shared" ref="P92:P93" si="21">+J92</f>
        <v>17.331</v>
      </c>
      <c r="Q92" s="227"/>
      <c r="R92" s="227"/>
    </row>
    <row r="93" spans="1:18">
      <c r="C93" s="224" t="s">
        <v>219</v>
      </c>
      <c r="D93" s="227">
        <v>52.6</v>
      </c>
      <c r="E93" s="224" t="s">
        <v>41</v>
      </c>
      <c r="F93" s="227">
        <v>6</v>
      </c>
      <c r="H93" s="227">
        <v>1.0900000000000001</v>
      </c>
      <c r="I93" s="226">
        <f t="shared" si="17"/>
        <v>344.00400000000008</v>
      </c>
      <c r="J93" s="240">
        <f t="shared" si="18"/>
        <v>34.400400000000005</v>
      </c>
      <c r="K93" s="242">
        <f>+D93/0.1</f>
        <v>526</v>
      </c>
      <c r="L93" s="227">
        <f t="shared" si="19"/>
        <v>58.444444444444443</v>
      </c>
      <c r="N93" s="227">
        <f t="shared" si="20"/>
        <v>58.444444444444443</v>
      </c>
      <c r="O93" s="227"/>
      <c r="P93" s="227">
        <f t="shared" si="21"/>
        <v>34.400400000000005</v>
      </c>
      <c r="Q93" s="227"/>
      <c r="R93" s="227"/>
    </row>
    <row r="94" spans="1:18">
      <c r="C94" s="224"/>
      <c r="E94" s="224"/>
      <c r="F94" s="227">
        <v>2</v>
      </c>
      <c r="H94" s="227">
        <v>1.1100000000000001</v>
      </c>
      <c r="I94" s="226">
        <f>+D93*F94*H94</f>
        <v>116.77200000000002</v>
      </c>
      <c r="J94" s="240">
        <f t="shared" si="18"/>
        <v>11.677200000000003</v>
      </c>
      <c r="K94" s="242"/>
      <c r="N94" s="227"/>
      <c r="O94" s="227"/>
      <c r="P94" s="227"/>
      <c r="Q94" s="227">
        <f>+J94</f>
        <v>11.677200000000003</v>
      </c>
      <c r="R94" s="227"/>
    </row>
    <row r="95" spans="1:18">
      <c r="C95" s="224" t="s">
        <v>220</v>
      </c>
      <c r="D95" s="227">
        <v>35</v>
      </c>
      <c r="E95" s="224" t="s">
        <v>41</v>
      </c>
      <c r="F95" s="227">
        <v>6</v>
      </c>
      <c r="H95" s="227">
        <v>1.1100000000000001</v>
      </c>
      <c r="I95" s="226">
        <f t="shared" si="17"/>
        <v>233.10000000000002</v>
      </c>
      <c r="J95" s="240">
        <f t="shared" si="18"/>
        <v>23.310000000000002</v>
      </c>
      <c r="K95" s="242">
        <f>+D95/0.15</f>
        <v>233.33333333333334</v>
      </c>
      <c r="L95" s="227">
        <f t="shared" si="19"/>
        <v>25.925925925925927</v>
      </c>
      <c r="O95" s="227">
        <f>+L95</f>
        <v>25.925925925925927</v>
      </c>
      <c r="P95" s="227"/>
      <c r="Q95" s="227">
        <f t="shared" ref="Q95:Q96" si="22">+J95</f>
        <v>23.310000000000002</v>
      </c>
      <c r="R95" s="227"/>
    </row>
    <row r="96" spans="1:18">
      <c r="C96" s="224" t="s">
        <v>221</v>
      </c>
      <c r="D96" s="227">
        <v>6</v>
      </c>
      <c r="E96" s="224" t="s">
        <v>41</v>
      </c>
      <c r="F96" s="227">
        <v>6</v>
      </c>
      <c r="H96" s="227">
        <v>1.1100000000000001</v>
      </c>
      <c r="I96" s="226">
        <f t="shared" si="17"/>
        <v>39.96</v>
      </c>
      <c r="J96" s="240">
        <f t="shared" si="18"/>
        <v>3.996</v>
      </c>
      <c r="K96" s="242">
        <f>+D96/0.15</f>
        <v>40</v>
      </c>
      <c r="L96" s="227">
        <f t="shared" si="19"/>
        <v>4.4444444444444446</v>
      </c>
      <c r="O96" s="227">
        <f>+L96</f>
        <v>4.4444444444444446</v>
      </c>
      <c r="P96" s="227"/>
      <c r="Q96" s="227">
        <f t="shared" si="22"/>
        <v>3.996</v>
      </c>
      <c r="R96" s="227"/>
    </row>
    <row r="97" spans="2:18">
      <c r="N97" s="227"/>
      <c r="O97" s="227"/>
      <c r="P97" s="227"/>
      <c r="Q97" s="227"/>
      <c r="R97" s="227"/>
    </row>
    <row r="98" spans="2:18">
      <c r="B98" s="225" t="s">
        <v>222</v>
      </c>
      <c r="C98" s="224" t="s">
        <v>224</v>
      </c>
      <c r="D98" s="234">
        <v>3.0750000000000002</v>
      </c>
      <c r="E98" s="224" t="s">
        <v>27</v>
      </c>
      <c r="F98" s="227">
        <v>2</v>
      </c>
      <c r="H98" s="227">
        <v>1.07</v>
      </c>
      <c r="J98" s="227">
        <f>+D98*F98*H98</f>
        <v>6.5805000000000007</v>
      </c>
      <c r="N98" s="227"/>
      <c r="O98" s="227">
        <f>+J98</f>
        <v>6.5805000000000007</v>
      </c>
      <c r="P98" s="227"/>
      <c r="Q98" s="227"/>
    </row>
    <row r="99" spans="2:18">
      <c r="C99" s="224" t="s">
        <v>225</v>
      </c>
      <c r="D99" s="234">
        <v>58.5</v>
      </c>
      <c r="E99" s="224" t="s">
        <v>27</v>
      </c>
      <c r="F99" s="227">
        <v>1.6</v>
      </c>
      <c r="H99" s="227">
        <v>1.0900000000000001</v>
      </c>
      <c r="J99" s="227">
        <f>+D99*F99*H99</f>
        <v>102.02400000000002</v>
      </c>
      <c r="N99" s="227"/>
      <c r="O99" s="227"/>
      <c r="P99" s="227">
        <f>+J99</f>
        <v>102.02400000000002</v>
      </c>
      <c r="Q99" s="227"/>
    </row>
    <row r="100" spans="2:18">
      <c r="C100" s="224" t="s">
        <v>223</v>
      </c>
      <c r="D100" s="234">
        <v>92.75</v>
      </c>
      <c r="E100" s="224" t="s">
        <v>27</v>
      </c>
      <c r="F100" s="227">
        <v>2</v>
      </c>
      <c r="H100" s="227">
        <v>1.05</v>
      </c>
      <c r="J100" s="227">
        <f>+D100*F100*H100</f>
        <v>194.77500000000001</v>
      </c>
      <c r="N100" s="227">
        <f>+J100</f>
        <v>194.77500000000001</v>
      </c>
      <c r="O100" s="227"/>
      <c r="P100" s="227"/>
      <c r="Q100" s="227"/>
    </row>
    <row r="101" spans="2:18">
      <c r="C101" s="224" t="s">
        <v>236</v>
      </c>
      <c r="D101" s="227">
        <v>83.53</v>
      </c>
      <c r="E101" s="224" t="s">
        <v>27</v>
      </c>
      <c r="N101" s="227"/>
      <c r="O101" s="227"/>
      <c r="P101" s="227"/>
      <c r="Q101" s="227"/>
    </row>
    <row r="102" spans="2:18">
      <c r="C102" s="224" t="s">
        <v>238</v>
      </c>
      <c r="D102" s="239">
        <v>6.14</v>
      </c>
      <c r="E102" s="224" t="s">
        <v>27</v>
      </c>
      <c r="F102" s="227">
        <v>43.34</v>
      </c>
      <c r="H102" s="227">
        <v>1.07</v>
      </c>
      <c r="J102" s="227">
        <f>+F102*H102</f>
        <v>46.373800000000003</v>
      </c>
      <c r="N102" s="227">
        <v>30</v>
      </c>
      <c r="O102" s="227">
        <f>+J102</f>
        <v>46.373800000000003</v>
      </c>
      <c r="P102" s="227"/>
      <c r="Q102" s="227"/>
    </row>
    <row r="103" spans="2:18">
      <c r="N103" s="228">
        <f>+SUM(N83:N102)</f>
        <v>361.92314814814813</v>
      </c>
      <c r="O103" s="228">
        <f t="shared" ref="O103:Q103" si="23">+SUM(O83:O102)</f>
        <v>94.302870370370371</v>
      </c>
      <c r="P103" s="228">
        <f t="shared" si="23"/>
        <v>271.51355000000001</v>
      </c>
      <c r="Q103" s="228">
        <f t="shared" si="23"/>
        <v>38.983200000000004</v>
      </c>
    </row>
    <row r="104" spans="2:18">
      <c r="N104" s="229">
        <v>362</v>
      </c>
      <c r="O104" s="229">
        <v>95</v>
      </c>
      <c r="P104" s="229">
        <v>272</v>
      </c>
      <c r="Q104" s="229">
        <v>39</v>
      </c>
    </row>
    <row r="105" spans="2:18">
      <c r="N105" s="229">
        <v>2.2200000000000002</v>
      </c>
      <c r="O105" s="229">
        <v>4.99</v>
      </c>
      <c r="P105" s="229">
        <v>8.8800000000000008</v>
      </c>
      <c r="Q105" s="229">
        <v>15.78</v>
      </c>
    </row>
    <row r="106" spans="2:18">
      <c r="N106" s="229">
        <f>+N104*N105</f>
        <v>803.6400000000001</v>
      </c>
      <c r="O106" s="229">
        <f t="shared" ref="O106:Q106" si="24">+O104*O105</f>
        <v>474.05</v>
      </c>
      <c r="P106" s="229">
        <f t="shared" si="24"/>
        <v>2415.36</v>
      </c>
      <c r="Q106" s="229">
        <f t="shared" si="24"/>
        <v>615.41999999999996</v>
      </c>
    </row>
  </sheetData>
  <phoneticPr fontId="4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6ED604-19F0-447E-A7D3-6C794675311A}">
  <dimension ref="B3:E6"/>
  <sheetViews>
    <sheetView workbookViewId="0">
      <selection activeCell="G6" sqref="G6"/>
    </sheetView>
  </sheetViews>
  <sheetFormatPr defaultRowHeight="12.75"/>
  <cols>
    <col min="2" max="2" width="11.7109375" bestFit="1" customWidth="1"/>
    <col min="4" max="4" width="11.42578125" bestFit="1" customWidth="1"/>
  </cols>
  <sheetData>
    <row r="3" spans="2:5">
      <c r="B3" s="220">
        <f>+ปร.5!K9</f>
        <v>0</v>
      </c>
      <c r="D3" s="221">
        <f>+ปร.4!L28</f>
        <v>0</v>
      </c>
      <c r="E3" s="222" t="e">
        <f>+D3/$B$6</f>
        <v>#DIV/0!</v>
      </c>
    </row>
    <row r="4" spans="2:5">
      <c r="B4" s="220">
        <f>+ปร.5!K10</f>
        <v>0</v>
      </c>
      <c r="D4" s="221">
        <f>+ปร.4!L43+ปร.4!L47+ปร.4!L48+ปร.4!L49+ปร.4!L50</f>
        <v>0</v>
      </c>
      <c r="E4" s="222" t="e">
        <f>+D4/$B$6</f>
        <v>#DIV/0!</v>
      </c>
    </row>
    <row r="5" spans="2:5">
      <c r="D5" s="221">
        <f>+SUM(ปร.4!L51:L74)</f>
        <v>0</v>
      </c>
      <c r="E5" s="222" t="e">
        <f>+D5/$B$6</f>
        <v>#DIV/0!</v>
      </c>
    </row>
    <row r="6" spans="2:5">
      <c r="B6" s="220">
        <f>+SUM(B3:B4)</f>
        <v>0</v>
      </c>
      <c r="E6" s="222" t="e">
        <f>1-E3-E4-E5</f>
        <v>#DIV/0!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6</vt:i4>
      </vt:variant>
      <vt:variant>
        <vt:lpstr>ช่วงที่มีชื่อ</vt:lpstr>
      </vt:variant>
      <vt:variant>
        <vt:i4>4</vt:i4>
      </vt:variant>
    </vt:vector>
  </HeadingPairs>
  <TitlesOfParts>
    <vt:vector size="10" baseType="lpstr">
      <vt:lpstr>ปร.6</vt:lpstr>
      <vt:lpstr>ปร.5</vt:lpstr>
      <vt:lpstr>ปร.4</vt:lpstr>
      <vt:lpstr>Factor F </vt:lpstr>
      <vt:lpstr>Sheet2</vt:lpstr>
      <vt:lpstr>Sheet1</vt:lpstr>
      <vt:lpstr>ปร.4!Print_Area</vt:lpstr>
      <vt:lpstr>ปร.5!Print_Area</vt:lpstr>
      <vt:lpstr>ปร.6!Print_Area</vt:lpstr>
      <vt:lpstr>ปร.4!Print_Titles</vt:lpstr>
    </vt:vector>
  </TitlesOfParts>
  <Company>SK.Civil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Daio5-PC</cp:lastModifiedBy>
  <cp:lastPrinted>2025-09-22T04:15:08Z</cp:lastPrinted>
  <dcterms:created xsi:type="dcterms:W3CDTF">2012-02-29T01:43:10Z</dcterms:created>
  <dcterms:modified xsi:type="dcterms:W3CDTF">2025-09-25T12:33:30Z</dcterms:modified>
</cp:coreProperties>
</file>